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N:\2025\шаблоны РСД ЕИАС на 2026 год\"/>
    </mc:Choice>
  </mc:AlternateContent>
  <bookViews>
    <workbookView xWindow="480" yWindow="90" windowWidth="27795" windowHeight="10815" tabRatio="825"/>
  </bookViews>
  <sheets>
    <sheet name="реестр договоров ОХР" sheetId="14" r:id="rId1"/>
    <sheet name="реестр договоров транспорт" sheetId="15" r:id="rId2"/>
    <sheet name="реестр договоров вспомогательн" sheetId="16" r:id="rId3"/>
    <sheet name="счет 26" sheetId="1" r:id="rId4"/>
    <sheet name="Смета ОХР" sheetId="2" r:id="rId5"/>
    <sheet name="Прил 2.1 ОХР" sheetId="3" r:id="rId6"/>
    <sheet name="90 счет и расшифровка ВД" sheetId="10" r:id="rId7"/>
    <sheet name="91 счет и расшифровка" sheetId="12" r:id="rId8"/>
    <sheet name="факт 2021 Транспортные расходы" sheetId="8" r:id="rId9"/>
    <sheet name="Топливо и ГСМ" sheetId="6" r:id="rId10"/>
    <sheet name="Анализ ЗП по сотрудникам" sheetId="18" r:id="rId11"/>
    <sheet name="Прил 8.1 ФОТ" sheetId="7" r:id="rId12"/>
    <sheet name="списки" sheetId="9" state="hidden" r:id="rId13"/>
    <sheet name="Полученные субсидии" sheetId="13" r:id="rId14"/>
  </sheets>
  <externalReferences>
    <externalReference r:id="rId15"/>
    <externalReference r:id="rId16"/>
    <externalReference r:id="rId17"/>
    <externalReference r:id="rId18"/>
  </externalReferences>
  <definedNames>
    <definedName name="_xlnm._FilterDatabase" localSheetId="8" hidden="1">'факт 2021 Транспортные расходы'!$A$8:$JC$8</definedName>
    <definedName name="ADD_2" localSheetId="7">[1]Диапазоны!#REF!</definedName>
    <definedName name="ADD_2" localSheetId="11">[1]Диапазоны!#REF!</definedName>
    <definedName name="ADD_2" localSheetId="2">[1]Диапазоны!#REF!</definedName>
    <definedName name="ADD_2" localSheetId="1">[1]Диапазоны!#REF!</definedName>
    <definedName name="ADD_2" localSheetId="9">[1]Диапазоны!#REF!</definedName>
    <definedName name="ADD_2">[1]Диапазоны!#REF!</definedName>
    <definedName name="ADD_4" localSheetId="7">[1]Диапазоны!#REF!</definedName>
    <definedName name="ADD_4" localSheetId="11">[1]Диапазоны!#REF!</definedName>
    <definedName name="ADD_4" localSheetId="2">[1]Диапазоны!#REF!</definedName>
    <definedName name="ADD_4" localSheetId="1">[1]Диапазоны!#REF!</definedName>
    <definedName name="ADD_4" localSheetId="9">[1]Диапазоны!#REF!</definedName>
    <definedName name="ADD_4">[1]Диапазоны!#REF!</definedName>
    <definedName name="ADD2_1" localSheetId="7">[1]Диапазоны!#REF!</definedName>
    <definedName name="ADD2_1" localSheetId="11">[1]Диапазоны!#REF!</definedName>
    <definedName name="ADD2_1" localSheetId="2">[1]Диапазоны!#REF!</definedName>
    <definedName name="ADD2_1" localSheetId="1">[1]Диапазоны!#REF!</definedName>
    <definedName name="ADD2_1" localSheetId="9">[1]Диапазоны!#REF!</definedName>
    <definedName name="ADD2_1">[1]Диапазоны!#REF!</definedName>
    <definedName name="ADD3_1" localSheetId="7">[1]Диапазоны!#REF!</definedName>
    <definedName name="ADD3_1" localSheetId="11">[1]Диапазоны!#REF!</definedName>
    <definedName name="ADD3_1" localSheetId="2">[1]Диапазоны!#REF!</definedName>
    <definedName name="ADD3_1" localSheetId="1">[1]Диапазоны!#REF!</definedName>
    <definedName name="ADD3_1" localSheetId="9">[1]Диапазоны!#REF!</definedName>
    <definedName name="ADD3_1">[1]Диапазоны!#REF!</definedName>
    <definedName name="amort_group_list">[2]TEHSHEET!$X$3:$X$12</definedName>
    <definedName name="anscount" hidden="1">1</definedName>
    <definedName name="base_operation_list">[2]TEHSHEET!$E$3:$E$12</definedName>
    <definedName name="base_operation_list_amortiz">[2]TEHSHEET!$F$3:$F$8</definedName>
    <definedName name="base_operation_list_arenda">[2]TEHSHEET!$G$3:$G$6</definedName>
    <definedName name="base_raspredel_list">[2]TEHSHEET!$K$3:$K$5</definedName>
    <definedName name="Category_property_list">[2]TEHSHEET!$H$3:$H$4</definedName>
    <definedName name="climat_list">[2]Справочники!$G$113:$K$113</definedName>
    <definedName name="et_List17_smety" localSheetId="7">'Смета ОХР'!#REF!</definedName>
    <definedName name="et_List17_smety" localSheetId="2">'Смета ОХР'!#REF!</definedName>
    <definedName name="et_List17_smety" localSheetId="1">'Смета ОХР'!#REF!</definedName>
    <definedName name="et_List17_smety">'Смета ОХР'!#REF!</definedName>
    <definedName name="god">[2]Титульный!$F$7</definedName>
    <definedName name="HTML_CodePage" hidden="1">1251</definedName>
    <definedName name="HTML_Control" localSheetId="5" hidden="1">{"'Лист1'!$A$1:$W$63"}</definedName>
    <definedName name="HTML_Control" localSheetId="11" hidden="1">{"'Лист1'!$A$1:$W$63"}</definedName>
    <definedName name="HTML_Control" localSheetId="9" hidden="1">{"'Лист1'!$A$1:$W$63"}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land_list">[2]TEHSHEET!$Y$3:$Y$3</definedName>
    <definedName name="List07_dvuhstav_columns">'[2]Потребление электроэнергии'!$Y$24:$AD$30,'[2]Потребление электроэнергии'!$AO$24:$AT$30</definedName>
    <definedName name="List07_odnostav_columns">'[2]Потребление электроэнергии'!$V$24:$X$30,'[2]Потребление электроэнергии'!$AL$24:$AN$30</definedName>
    <definedName name="List17_reg_columns">'Смета ОХР'!$K:$Y</definedName>
    <definedName name="List17_work_columns">'Смета ОХР'!$G:$Y</definedName>
    <definedName name="logical">[2]TEHSHEET!$A$3:$A$4</definedName>
    <definedName name="mo" localSheetId="7">#REF!</definedName>
    <definedName name="mo" localSheetId="11">#REF!</definedName>
    <definedName name="mo" localSheetId="2">#REF!</definedName>
    <definedName name="mo" localSheetId="1">#REF!</definedName>
    <definedName name="mo">#REF!</definedName>
    <definedName name="MO_LIST_ORG" localSheetId="7">[3]REESTR!#REF!</definedName>
    <definedName name="MO_LIST_ORG" localSheetId="11">[3]REESTR!#REF!</definedName>
    <definedName name="MO_LIST_ORG" localSheetId="2">[3]REESTR!#REF!</definedName>
    <definedName name="MO_LIST_ORG" localSheetId="1">[3]REESTR!#REF!</definedName>
    <definedName name="MO_LIST_ORG" localSheetId="9">[3]REESTR!#REF!</definedName>
    <definedName name="MO_LIST_ORG">[3]REESTR!#REF!</definedName>
    <definedName name="MO_LIST1">[1]REESTR!$X$2:$X$85</definedName>
    <definedName name="oktmo" localSheetId="7">#REF!</definedName>
    <definedName name="oktmo" localSheetId="11">#REF!</definedName>
    <definedName name="oktmo" localSheetId="2">#REF!</definedName>
    <definedName name="oktmo" localSheetId="1">#REF!</definedName>
    <definedName name="oktmo">#REF!</definedName>
    <definedName name="OKTMO_LIST1">[1]REESTR!$R$2</definedName>
    <definedName name="org" localSheetId="9">#REF!</definedName>
    <definedName name="org">'[4]Анкета Т, В, С'!$A$5</definedName>
    <definedName name="pIns_List17">'Смета ОХР'!$72:$72</definedName>
    <definedName name="raion" localSheetId="9">#REF!</definedName>
    <definedName name="raion">'[4]Анкета Т, В, С'!$B$8</definedName>
    <definedName name="SAPBEXrevision" hidden="1">1</definedName>
    <definedName name="SAPBEXsysID" hidden="1">"BW2"</definedName>
    <definedName name="SAPBEXwbID" hidden="1">"479GSPMTNK9HM4ZSIVE5K2SH6"</definedName>
    <definedName name="smety_list">[2]TEHSHEET!$B$3:$B$5</definedName>
    <definedName name="sost_oborud_list">[2]TEHSHEET!$S$3:$S$5</definedName>
    <definedName name="Sposob_vipln_list">[2]TEHSHEET!$N$3:$N$4</definedName>
    <definedName name="stat_zatrat_remont_list">[2]TEHSHEET!$O$3:$O$7</definedName>
    <definedName name="system_nalog_list">[2]TEHSHEET!$I$3:$I$5</definedName>
    <definedName name="transport_costs_list">[2]TEHSHEET!$Q$3:$Q$6</definedName>
    <definedName name="type_remont_list">[2]TEHSHEET!$M$3:$M$5</definedName>
    <definedName name="type_ruk_personal">[2]TEHSHEET!$V$3:$V$5</definedName>
    <definedName name="type_tarif_ee">[2]TEHSHEET!$U$3:$U$4</definedName>
    <definedName name="Vid_contract_list">[2]TEHSHEET!$J$3:$J$5</definedName>
    <definedName name="vid_costs_list">[2]TEHSHEET!$R$3:$R$4</definedName>
    <definedName name="Vid_Sredst_list">[2]TEHSHEET!$P$3:$P$9</definedName>
    <definedName name="volt_list">[2]TEHSHEET!$T$3:$T$7</definedName>
    <definedName name="vspomogat_proizv">[2]Титульный!$F$20</definedName>
    <definedName name="_xlnm.Print_Titles" localSheetId="11">'Прил 8.1 ФОТ'!$1:$3</definedName>
    <definedName name="_xlnm.Print_Area" localSheetId="11">'Прил 8.1 ФОТ'!$A$1:$Y$45</definedName>
    <definedName name="_xlnm.Print_Area" localSheetId="8">'факт 2021 Транспортные расходы'!$A$1:$BZ$45</definedName>
  </definedNames>
  <calcPr calcId="162913"/>
</workbook>
</file>

<file path=xl/calcChain.xml><?xml version="1.0" encoding="utf-8"?>
<calcChain xmlns="http://schemas.openxmlformats.org/spreadsheetml/2006/main">
  <c r="F27" i="13" l="1"/>
  <c r="D27" i="13"/>
  <c r="L20" i="7" l="1"/>
  <c r="L19" i="7"/>
  <c r="K20" i="7"/>
  <c r="D45" i="7"/>
  <c r="C45" i="7"/>
  <c r="Y9" i="7"/>
  <c r="Y11" i="7"/>
  <c r="Y12" i="7"/>
  <c r="Y15" i="7"/>
  <c r="Y7" i="7"/>
  <c r="W19" i="7"/>
  <c r="X19" i="7"/>
  <c r="C19" i="7"/>
  <c r="C20" i="7" s="1"/>
  <c r="D19" i="7"/>
  <c r="D20" i="7" s="1"/>
  <c r="E19" i="7"/>
  <c r="E20" i="7" s="1"/>
  <c r="F19" i="7"/>
  <c r="F20" i="7" s="1"/>
  <c r="G19" i="7"/>
  <c r="G20" i="7" s="1"/>
  <c r="H19" i="7"/>
  <c r="H20" i="7" s="1"/>
  <c r="I19" i="7"/>
  <c r="I20" i="7" s="1"/>
  <c r="J19" i="7"/>
  <c r="J20" i="7" s="1"/>
  <c r="K19" i="7"/>
  <c r="M19" i="7"/>
  <c r="M20" i="7" s="1"/>
  <c r="N19" i="7"/>
  <c r="N20" i="7" s="1"/>
  <c r="O19" i="7"/>
  <c r="O20" i="7" s="1"/>
  <c r="P19" i="7"/>
  <c r="P20" i="7" s="1"/>
  <c r="Q19" i="7"/>
  <c r="Q20" i="7" s="1"/>
  <c r="R19" i="7"/>
  <c r="R20" i="7" s="1"/>
  <c r="S19" i="7"/>
  <c r="S20" i="7" s="1"/>
  <c r="T19" i="7"/>
  <c r="T20" i="7" s="1"/>
  <c r="U19" i="7"/>
  <c r="U20" i="7" s="1"/>
  <c r="B19" i="7"/>
  <c r="V8" i="7"/>
  <c r="Y8" i="7" s="1"/>
  <c r="V9" i="7"/>
  <c r="V10" i="7"/>
  <c r="V11" i="7"/>
  <c r="V12" i="7"/>
  <c r="V13" i="7"/>
  <c r="Y13" i="7" s="1"/>
  <c r="V14" i="7"/>
  <c r="Y14" i="7" s="1"/>
  <c r="V15" i="7"/>
  <c r="V16" i="7"/>
  <c r="Y16" i="7" s="1"/>
  <c r="V17" i="7"/>
  <c r="Y17" i="7" s="1"/>
  <c r="V18" i="7"/>
  <c r="Y18" i="7" s="1"/>
  <c r="V7" i="7"/>
  <c r="V19" i="7" l="1"/>
  <c r="Y19" i="7" s="1"/>
  <c r="Y10" i="7"/>
  <c r="F17" i="12"/>
  <c r="E17" i="12"/>
  <c r="F17" i="10"/>
  <c r="E17" i="10"/>
  <c r="D2" i="9" l="1"/>
  <c r="C2" i="9"/>
  <c r="BX40" i="8" l="1"/>
  <c r="BW40" i="8"/>
  <c r="BT40" i="8"/>
  <c r="BO40" i="8"/>
  <c r="BJ40" i="8"/>
  <c r="BE40" i="8"/>
  <c r="AZ40" i="8"/>
  <c r="AU40" i="8"/>
  <c r="AP40" i="8"/>
  <c r="AK40" i="8"/>
  <c r="AF40" i="8"/>
  <c r="AA40" i="8"/>
  <c r="V40" i="8"/>
  <c r="Q40" i="8"/>
  <c r="BX39" i="8"/>
  <c r="BW39" i="8"/>
  <c r="BT39" i="8"/>
  <c r="BO39" i="8"/>
  <c r="BJ39" i="8"/>
  <c r="BE39" i="8"/>
  <c r="AZ39" i="8"/>
  <c r="AU39" i="8"/>
  <c r="AP39" i="8"/>
  <c r="AK39" i="8"/>
  <c r="AF39" i="8"/>
  <c r="AA39" i="8"/>
  <c r="V39" i="8"/>
  <c r="Q39" i="8"/>
  <c r="BX38" i="8"/>
  <c r="BW38" i="8"/>
  <c r="BT38" i="8"/>
  <c r="BO38" i="8"/>
  <c r="BJ38" i="8"/>
  <c r="BE38" i="8"/>
  <c r="AZ38" i="8"/>
  <c r="AU38" i="8"/>
  <c r="AP38" i="8"/>
  <c r="AK38" i="8"/>
  <c r="AF38" i="8"/>
  <c r="AA38" i="8"/>
  <c r="V38" i="8"/>
  <c r="Q38" i="8"/>
  <c r="BX37" i="8"/>
  <c r="BW37" i="8"/>
  <c r="BT37" i="8"/>
  <c r="BO37" i="8"/>
  <c r="BJ37" i="8"/>
  <c r="BE37" i="8"/>
  <c r="AZ37" i="8"/>
  <c r="AU37" i="8"/>
  <c r="AP37" i="8"/>
  <c r="AK37" i="8"/>
  <c r="AF37" i="8"/>
  <c r="AA37" i="8"/>
  <c r="V37" i="8"/>
  <c r="Q37" i="8"/>
  <c r="BX36" i="8"/>
  <c r="BW36" i="8"/>
  <c r="BT36" i="8"/>
  <c r="BO36" i="8"/>
  <c r="BJ36" i="8"/>
  <c r="BE36" i="8"/>
  <c r="AZ36" i="8"/>
  <c r="AU36" i="8"/>
  <c r="AP36" i="8"/>
  <c r="AK36" i="8"/>
  <c r="AF36" i="8"/>
  <c r="AA36" i="8"/>
  <c r="V36" i="8"/>
  <c r="Q36" i="8"/>
  <c r="BX35" i="8"/>
  <c r="BW35" i="8"/>
  <c r="BT35" i="8"/>
  <c r="BO35" i="8"/>
  <c r="BJ35" i="8"/>
  <c r="BE35" i="8"/>
  <c r="AZ35" i="8"/>
  <c r="AU35" i="8"/>
  <c r="AP35" i="8"/>
  <c r="AK35" i="8"/>
  <c r="AF35" i="8"/>
  <c r="AA35" i="8"/>
  <c r="V35" i="8"/>
  <c r="Q35" i="8"/>
  <c r="BY35" i="8" s="1"/>
  <c r="BX34" i="8"/>
  <c r="BW34" i="8"/>
  <c r="BT34" i="8"/>
  <c r="BO34" i="8"/>
  <c r="BJ34" i="8"/>
  <c r="BE34" i="8"/>
  <c r="AZ34" i="8"/>
  <c r="AU34" i="8"/>
  <c r="AP34" i="8"/>
  <c r="AK34" i="8"/>
  <c r="AF34" i="8"/>
  <c r="AA34" i="8"/>
  <c r="V34" i="8"/>
  <c r="Q34" i="8"/>
  <c r="BX33" i="8"/>
  <c r="BW33" i="8"/>
  <c r="BT33" i="8"/>
  <c r="BO33" i="8"/>
  <c r="BJ33" i="8"/>
  <c r="BE33" i="8"/>
  <c r="AZ33" i="8"/>
  <c r="AU33" i="8"/>
  <c r="AP33" i="8"/>
  <c r="AK33" i="8"/>
  <c r="AF33" i="8"/>
  <c r="AA33" i="8"/>
  <c r="V33" i="8"/>
  <c r="Q33" i="8"/>
  <c r="BX32" i="8"/>
  <c r="BW32" i="8"/>
  <c r="BT32" i="8"/>
  <c r="BO32" i="8"/>
  <c r="BJ32" i="8"/>
  <c r="BE32" i="8"/>
  <c r="AZ32" i="8"/>
  <c r="AU32" i="8"/>
  <c r="AP32" i="8"/>
  <c r="AK32" i="8"/>
  <c r="AF32" i="8"/>
  <c r="AA32" i="8"/>
  <c r="V32" i="8"/>
  <c r="Q32" i="8"/>
  <c r="BX31" i="8"/>
  <c r="BW31" i="8"/>
  <c r="BT31" i="8"/>
  <c r="BO31" i="8"/>
  <c r="BJ31" i="8"/>
  <c r="BE31" i="8"/>
  <c r="AZ31" i="8"/>
  <c r="AU31" i="8"/>
  <c r="AP31" i="8"/>
  <c r="AK31" i="8"/>
  <c r="AF31" i="8"/>
  <c r="AA31" i="8"/>
  <c r="V31" i="8"/>
  <c r="Q31" i="8"/>
  <c r="BX30" i="8"/>
  <c r="BW30" i="8"/>
  <c r="BT30" i="8"/>
  <c r="BO30" i="8"/>
  <c r="BJ30" i="8"/>
  <c r="BE30" i="8"/>
  <c r="AZ30" i="8"/>
  <c r="AU30" i="8"/>
  <c r="AP30" i="8"/>
  <c r="AK30" i="8"/>
  <c r="AF30" i="8"/>
  <c r="AA30" i="8"/>
  <c r="V30" i="8"/>
  <c r="Q30" i="8"/>
  <c r="BX29" i="8"/>
  <c r="BW29" i="8"/>
  <c r="BT29" i="8"/>
  <c r="BO29" i="8"/>
  <c r="BJ29" i="8"/>
  <c r="BE29" i="8"/>
  <c r="AZ29" i="8"/>
  <c r="AU29" i="8"/>
  <c r="AP29" i="8"/>
  <c r="AK29" i="8"/>
  <c r="AF29" i="8"/>
  <c r="AA29" i="8"/>
  <c r="V29" i="8"/>
  <c r="Q29" i="8"/>
  <c r="BY29" i="8" s="1"/>
  <c r="BX28" i="8"/>
  <c r="BW28" i="8"/>
  <c r="BT28" i="8"/>
  <c r="BO28" i="8"/>
  <c r="BJ28" i="8"/>
  <c r="BE28" i="8"/>
  <c r="AZ28" i="8"/>
  <c r="AU28" i="8"/>
  <c r="AP28" i="8"/>
  <c r="AK28" i="8"/>
  <c r="AF28" i="8"/>
  <c r="AA28" i="8"/>
  <c r="V28" i="8"/>
  <c r="Q28" i="8"/>
  <c r="BX27" i="8"/>
  <c r="BW27" i="8"/>
  <c r="BT27" i="8"/>
  <c r="BO27" i="8"/>
  <c r="BJ27" i="8"/>
  <c r="BE27" i="8"/>
  <c r="AZ27" i="8"/>
  <c r="AU27" i="8"/>
  <c r="AP27" i="8"/>
  <c r="AK27" i="8"/>
  <c r="AF27" i="8"/>
  <c r="AA27" i="8"/>
  <c r="V27" i="8"/>
  <c r="Q27" i="8"/>
  <c r="BX26" i="8"/>
  <c r="BW26" i="8"/>
  <c r="BT26" i="8"/>
  <c r="BO26" i="8"/>
  <c r="BJ26" i="8"/>
  <c r="BE26" i="8"/>
  <c r="AZ26" i="8"/>
  <c r="AU26" i="8"/>
  <c r="AP26" i="8"/>
  <c r="AK26" i="8"/>
  <c r="AF26" i="8"/>
  <c r="AA26" i="8"/>
  <c r="V26" i="8"/>
  <c r="Q26" i="8"/>
  <c r="BX25" i="8"/>
  <c r="BW25" i="8"/>
  <c r="BT25" i="8"/>
  <c r="BO25" i="8"/>
  <c r="BJ25" i="8"/>
  <c r="BE25" i="8"/>
  <c r="AZ25" i="8"/>
  <c r="AU25" i="8"/>
  <c r="AP25" i="8"/>
  <c r="AK25" i="8"/>
  <c r="AF25" i="8"/>
  <c r="AA25" i="8"/>
  <c r="V25" i="8"/>
  <c r="Q25" i="8"/>
  <c r="BX24" i="8"/>
  <c r="BW24" i="8"/>
  <c r="BT24" i="8"/>
  <c r="BO24" i="8"/>
  <c r="BJ24" i="8"/>
  <c r="BE24" i="8"/>
  <c r="AZ24" i="8"/>
  <c r="AU24" i="8"/>
  <c r="AP24" i="8"/>
  <c r="AK24" i="8"/>
  <c r="AF24" i="8"/>
  <c r="AA24" i="8"/>
  <c r="V24" i="8"/>
  <c r="Q24" i="8"/>
  <c r="BX23" i="8"/>
  <c r="BW23" i="8"/>
  <c r="BT23" i="8"/>
  <c r="BO23" i="8"/>
  <c r="BJ23" i="8"/>
  <c r="BE23" i="8"/>
  <c r="AZ23" i="8"/>
  <c r="AU23" i="8"/>
  <c r="AP23" i="8"/>
  <c r="AK23" i="8"/>
  <c r="AF23" i="8"/>
  <c r="AA23" i="8"/>
  <c r="V23" i="8"/>
  <c r="Q23" i="8"/>
  <c r="BY23" i="8" s="1"/>
  <c r="BX22" i="8"/>
  <c r="BW22" i="8"/>
  <c r="BT22" i="8"/>
  <c r="BO22" i="8"/>
  <c r="BJ22" i="8"/>
  <c r="BE22" i="8"/>
  <c r="AZ22" i="8"/>
  <c r="AU22" i="8"/>
  <c r="AP22" i="8"/>
  <c r="AK22" i="8"/>
  <c r="AF22" i="8"/>
  <c r="AA22" i="8"/>
  <c r="V22" i="8"/>
  <c r="Q22" i="8"/>
  <c r="BX21" i="8"/>
  <c r="BW21" i="8"/>
  <c r="BT21" i="8"/>
  <c r="BO21" i="8"/>
  <c r="BJ21" i="8"/>
  <c r="BE21" i="8"/>
  <c r="AZ21" i="8"/>
  <c r="AU21" i="8"/>
  <c r="AP21" i="8"/>
  <c r="AK21" i="8"/>
  <c r="AF21" i="8"/>
  <c r="AA21" i="8"/>
  <c r="V21" i="8"/>
  <c r="Q21" i="8"/>
  <c r="BX20" i="8"/>
  <c r="BW20" i="8"/>
  <c r="BT20" i="8"/>
  <c r="BO20" i="8"/>
  <c r="BJ20" i="8"/>
  <c r="BE20" i="8"/>
  <c r="AZ20" i="8"/>
  <c r="AU20" i="8"/>
  <c r="AP20" i="8"/>
  <c r="AK20" i="8"/>
  <c r="AF20" i="8"/>
  <c r="AA20" i="8"/>
  <c r="V20" i="8"/>
  <c r="Q20" i="8"/>
  <c r="BX19" i="8"/>
  <c r="BW19" i="8"/>
  <c r="BT19" i="8"/>
  <c r="BO19" i="8"/>
  <c r="BJ19" i="8"/>
  <c r="BE19" i="8"/>
  <c r="AZ19" i="8"/>
  <c r="AU19" i="8"/>
  <c r="AP19" i="8"/>
  <c r="AK19" i="8"/>
  <c r="AF19" i="8"/>
  <c r="AA19" i="8"/>
  <c r="V19" i="8"/>
  <c r="Q19" i="8"/>
  <c r="BX18" i="8"/>
  <c r="BW18" i="8"/>
  <c r="BT18" i="8"/>
  <c r="BO18" i="8"/>
  <c r="BJ18" i="8"/>
  <c r="BE18" i="8"/>
  <c r="AZ18" i="8"/>
  <c r="AU18" i="8"/>
  <c r="AP18" i="8"/>
  <c r="AK18" i="8"/>
  <c r="AF18" i="8"/>
  <c r="AA18" i="8"/>
  <c r="V18" i="8"/>
  <c r="Q18" i="8"/>
  <c r="BX17" i="8"/>
  <c r="BW17" i="8"/>
  <c r="BT17" i="8"/>
  <c r="BO17" i="8"/>
  <c r="BJ17" i="8"/>
  <c r="BE17" i="8"/>
  <c r="AZ17" i="8"/>
  <c r="AU17" i="8"/>
  <c r="AP17" i="8"/>
  <c r="AK17" i="8"/>
  <c r="AF17" i="8"/>
  <c r="AA17" i="8"/>
  <c r="V17" i="8"/>
  <c r="Q17" i="8"/>
  <c r="BY17" i="8" s="1"/>
  <c r="BX16" i="8"/>
  <c r="BW16" i="8"/>
  <c r="BT16" i="8"/>
  <c r="BO16" i="8"/>
  <c r="BJ16" i="8"/>
  <c r="BE16" i="8"/>
  <c r="AZ16" i="8"/>
  <c r="AU16" i="8"/>
  <c r="AP16" i="8"/>
  <c r="AK16" i="8"/>
  <c r="AF16" i="8"/>
  <c r="AA16" i="8"/>
  <c r="V16" i="8"/>
  <c r="Q16" i="8"/>
  <c r="BX15" i="8"/>
  <c r="BW15" i="8"/>
  <c r="BT15" i="8"/>
  <c r="BO15" i="8"/>
  <c r="BJ15" i="8"/>
  <c r="BE15" i="8"/>
  <c r="AZ15" i="8"/>
  <c r="AU15" i="8"/>
  <c r="AP15" i="8"/>
  <c r="AK15" i="8"/>
  <c r="AF15" i="8"/>
  <c r="AA15" i="8"/>
  <c r="V15" i="8"/>
  <c r="Q15" i="8"/>
  <c r="BX14" i="8"/>
  <c r="BW14" i="8"/>
  <c r="BT14" i="8"/>
  <c r="BO14" i="8"/>
  <c r="BJ14" i="8"/>
  <c r="BE14" i="8"/>
  <c r="AZ14" i="8"/>
  <c r="AU14" i="8"/>
  <c r="AP14" i="8"/>
  <c r="AK14" i="8"/>
  <c r="AF14" i="8"/>
  <c r="AA14" i="8"/>
  <c r="V14" i="8"/>
  <c r="Q14" i="8"/>
  <c r="BX13" i="8"/>
  <c r="BW13" i="8"/>
  <c r="BT13" i="8"/>
  <c r="BO13" i="8"/>
  <c r="BJ13" i="8"/>
  <c r="BE13" i="8"/>
  <c r="AZ13" i="8"/>
  <c r="AU13" i="8"/>
  <c r="AP13" i="8"/>
  <c r="AK13" i="8"/>
  <c r="AF13" i="8"/>
  <c r="AA13" i="8"/>
  <c r="V13" i="8"/>
  <c r="Q13" i="8"/>
  <c r="BX12" i="8"/>
  <c r="BW12" i="8"/>
  <c r="BT12" i="8"/>
  <c r="BO12" i="8"/>
  <c r="BO8" i="8" s="1"/>
  <c r="BJ12" i="8"/>
  <c r="BE12" i="8"/>
  <c r="AZ12" i="8"/>
  <c r="AU12" i="8"/>
  <c r="AP12" i="8"/>
  <c r="AK12" i="8"/>
  <c r="AF12" i="8"/>
  <c r="AA12" i="8"/>
  <c r="V12" i="8"/>
  <c r="Q12" i="8"/>
  <c r="BX11" i="8"/>
  <c r="BW11" i="8"/>
  <c r="BT11" i="8"/>
  <c r="BO11" i="8"/>
  <c r="BJ11" i="8"/>
  <c r="BE11" i="8"/>
  <c r="AZ11" i="8"/>
  <c r="AU11" i="8"/>
  <c r="AP11" i="8"/>
  <c r="AK11" i="8"/>
  <c r="AF11" i="8"/>
  <c r="AA11" i="8"/>
  <c r="V11" i="8"/>
  <c r="Q11" i="8"/>
  <c r="BY11" i="8" s="1"/>
  <c r="BX10" i="8"/>
  <c r="BW10" i="8"/>
  <c r="BT10" i="8"/>
  <c r="BO10" i="8"/>
  <c r="BJ10" i="8"/>
  <c r="BE10" i="8"/>
  <c r="AZ10" i="8"/>
  <c r="AU10" i="8"/>
  <c r="AP10" i="8"/>
  <c r="AK10" i="8"/>
  <c r="AF10" i="8"/>
  <c r="AA10" i="8"/>
  <c r="V10" i="8"/>
  <c r="Q10" i="8"/>
  <c r="BX9" i="8"/>
  <c r="BW9" i="8"/>
  <c r="BT9" i="8"/>
  <c r="BO9" i="8"/>
  <c r="BJ9" i="8"/>
  <c r="BE9" i="8"/>
  <c r="AZ9" i="8"/>
  <c r="AU9" i="8"/>
  <c r="AP9" i="8"/>
  <c r="AP8" i="8" s="1"/>
  <c r="AK9" i="8"/>
  <c r="AK8" i="8" s="1"/>
  <c r="AF9" i="8"/>
  <c r="AA9" i="8"/>
  <c r="V9" i="8"/>
  <c r="Q9" i="8"/>
  <c r="BS8" i="8"/>
  <c r="BR8" i="8"/>
  <c r="BN8" i="8"/>
  <c r="BM8" i="8"/>
  <c r="BI8" i="8"/>
  <c r="BH8" i="8"/>
  <c r="BD8" i="8"/>
  <c r="BC8" i="8"/>
  <c r="AY8" i="8"/>
  <c r="AX8" i="8"/>
  <c r="AT8" i="8"/>
  <c r="AS8" i="8"/>
  <c r="AO8" i="8"/>
  <c r="AN8" i="8"/>
  <c r="AJ8" i="8"/>
  <c r="AI8" i="8"/>
  <c r="AE8" i="8"/>
  <c r="AD8" i="8"/>
  <c r="AA8" i="8"/>
  <c r="Z8" i="8"/>
  <c r="Y8" i="8"/>
  <c r="U8" i="8"/>
  <c r="T8" i="8"/>
  <c r="P8" i="8"/>
  <c r="O8" i="8"/>
  <c r="BE8" i="8" l="1"/>
  <c r="AU8" i="8"/>
  <c r="BY13" i="8"/>
  <c r="BY19" i="8"/>
  <c r="BY25" i="8"/>
  <c r="BY31" i="8"/>
  <c r="BY37" i="8"/>
  <c r="BJ8" i="8"/>
  <c r="BT8" i="8"/>
  <c r="BY9" i="8"/>
  <c r="BW8" i="8"/>
  <c r="BY15" i="8"/>
  <c r="BY21" i="8"/>
  <c r="BY27" i="8"/>
  <c r="BY33" i="8"/>
  <c r="BY39" i="8"/>
  <c r="AZ8" i="8"/>
  <c r="V8" i="8"/>
  <c r="BX8" i="8"/>
  <c r="AF8" i="8"/>
  <c r="BY10" i="8"/>
  <c r="BY12" i="8"/>
  <c r="BY14" i="8"/>
  <c r="BY16" i="8"/>
  <c r="BY8" i="8" s="1"/>
  <c r="BY18" i="8"/>
  <c r="BY20" i="8"/>
  <c r="BY22" i="8"/>
  <c r="BY24" i="8"/>
  <c r="BY26" i="8"/>
  <c r="BY28" i="8"/>
  <c r="BY30" i="8"/>
  <c r="BY32" i="8"/>
  <c r="BY34" i="8"/>
  <c r="BY36" i="8"/>
  <c r="BY38" i="8"/>
  <c r="BY40" i="8"/>
  <c r="Q8" i="8"/>
  <c r="H3" i="7"/>
  <c r="A3" i="7"/>
  <c r="J20" i="3" l="1"/>
  <c r="H20" i="3"/>
  <c r="G20" i="3"/>
  <c r="F20" i="3"/>
  <c r="E20" i="3"/>
  <c r="D20" i="3"/>
  <c r="C20" i="3"/>
  <c r="B19" i="3"/>
  <c r="I19" i="3" s="1"/>
  <c r="B18" i="3"/>
  <c r="I18" i="3" s="1"/>
  <c r="U18" i="3" s="1"/>
  <c r="V18" i="3" s="1"/>
  <c r="B17" i="3"/>
  <c r="I17" i="3" s="1"/>
  <c r="S17" i="3" s="1"/>
  <c r="T17" i="3" s="1"/>
  <c r="B16" i="3"/>
  <c r="I16" i="3" s="1"/>
  <c r="U16" i="3" s="1"/>
  <c r="V16" i="3" s="1"/>
  <c r="B15" i="3"/>
  <c r="I15" i="3" s="1"/>
  <c r="S15" i="3" s="1"/>
  <c r="T15" i="3" s="1"/>
  <c r="B14" i="3"/>
  <c r="I14" i="3" s="1"/>
  <c r="U14" i="3" s="1"/>
  <c r="V14" i="3" s="1"/>
  <c r="B13" i="3"/>
  <c r="I13" i="3" s="1"/>
  <c r="S13" i="3" s="1"/>
  <c r="T13" i="3" s="1"/>
  <c r="B12" i="3"/>
  <c r="I12" i="3" s="1"/>
  <c r="U12" i="3" s="1"/>
  <c r="V12" i="3" s="1"/>
  <c r="B11" i="3"/>
  <c r="I11" i="3" s="1"/>
  <c r="S11" i="3" s="1"/>
  <c r="T11" i="3" s="1"/>
  <c r="B10" i="3"/>
  <c r="I10" i="3" s="1"/>
  <c r="U10" i="3" s="1"/>
  <c r="V10" i="3" s="1"/>
  <c r="B9" i="3"/>
  <c r="I9" i="3" s="1"/>
  <c r="S9" i="3" s="1"/>
  <c r="T9" i="3" s="1"/>
  <c r="B8" i="3"/>
  <c r="J2" i="3"/>
  <c r="A2" i="3"/>
  <c r="F65" i="1"/>
  <c r="F77" i="1"/>
  <c r="I71" i="2"/>
  <c r="Q71" i="2" s="1"/>
  <c r="I67" i="2"/>
  <c r="Q67" i="2" s="1"/>
  <c r="I66" i="2"/>
  <c r="Q66" i="2" s="1"/>
  <c r="I65" i="2"/>
  <c r="Q65" i="2" s="1"/>
  <c r="I64" i="2"/>
  <c r="Q64" i="2" s="1"/>
  <c r="I63" i="2"/>
  <c r="Q63" i="2" s="1"/>
  <c r="I62" i="2"/>
  <c r="Q62" i="2" s="1"/>
  <c r="I61" i="2"/>
  <c r="Q61" i="2" s="1"/>
  <c r="I60" i="2"/>
  <c r="Q60" i="2" s="1"/>
  <c r="I59" i="2"/>
  <c r="Q59" i="2" s="1"/>
  <c r="I58" i="2"/>
  <c r="Q58" i="2" s="1"/>
  <c r="I57" i="2"/>
  <c r="Q57" i="2" s="1"/>
  <c r="I55" i="2"/>
  <c r="Q55" i="2" s="1"/>
  <c r="I54" i="2"/>
  <c r="Q54" i="2" s="1"/>
  <c r="I53" i="2"/>
  <c r="Q53" i="2" s="1"/>
  <c r="I51" i="2"/>
  <c r="I50" i="2"/>
  <c r="Q50" i="2" s="1"/>
  <c r="I49" i="2"/>
  <c r="Q49" i="2" s="1"/>
  <c r="I48" i="2"/>
  <c r="Q48" i="2" s="1"/>
  <c r="I47" i="2"/>
  <c r="Q47" i="2" s="1"/>
  <c r="I46" i="2"/>
  <c r="Q46" i="2" s="1"/>
  <c r="I43" i="2"/>
  <c r="I41" i="2"/>
  <c r="I40" i="2"/>
  <c r="I38" i="2"/>
  <c r="Q38" i="2" s="1"/>
  <c r="I37" i="2"/>
  <c r="I36" i="2"/>
  <c r="I35" i="2"/>
  <c r="Q35" i="2" s="1"/>
  <c r="I34" i="2"/>
  <c r="Q34" i="2" s="1"/>
  <c r="I32" i="2"/>
  <c r="I31" i="2"/>
  <c r="I30" i="2"/>
  <c r="I29" i="2"/>
  <c r="I25" i="2"/>
  <c r="I23" i="2"/>
  <c r="I2" i="2"/>
  <c r="J2" i="2" s="1"/>
  <c r="I3" i="2"/>
  <c r="J3" i="2" s="1"/>
  <c r="I4" i="2"/>
  <c r="J4" i="2" s="1"/>
  <c r="J19" i="2"/>
  <c r="U71" i="2"/>
  <c r="S71" i="2"/>
  <c r="O71" i="2"/>
  <c r="O69" i="2" s="1"/>
  <c r="M71" i="2"/>
  <c r="K71" i="2"/>
  <c r="W71" i="2"/>
  <c r="U68" i="2"/>
  <c r="S68" i="2"/>
  <c r="O68" i="2"/>
  <c r="M68" i="2"/>
  <c r="K68" i="2"/>
  <c r="U67" i="2"/>
  <c r="S67" i="2"/>
  <c r="O67" i="2"/>
  <c r="M67" i="2"/>
  <c r="K67" i="2"/>
  <c r="U66" i="2"/>
  <c r="S66" i="2"/>
  <c r="O66" i="2"/>
  <c r="M66" i="2"/>
  <c r="K66" i="2"/>
  <c r="U65" i="2"/>
  <c r="S65" i="2"/>
  <c r="O65" i="2"/>
  <c r="M65" i="2"/>
  <c r="K65" i="2"/>
  <c r="W65" i="2"/>
  <c r="U64" i="2"/>
  <c r="S64" i="2"/>
  <c r="O64" i="2"/>
  <c r="M64" i="2"/>
  <c r="K64" i="2"/>
  <c r="U63" i="2"/>
  <c r="S63" i="2"/>
  <c r="O63" i="2"/>
  <c r="M63" i="2"/>
  <c r="K63" i="2"/>
  <c r="U62" i="2"/>
  <c r="S62" i="2"/>
  <c r="O62" i="2"/>
  <c r="M62" i="2"/>
  <c r="K62" i="2"/>
  <c r="W62" i="2"/>
  <c r="U61" i="2"/>
  <c r="S61" i="2"/>
  <c r="O61" i="2"/>
  <c r="M61" i="2"/>
  <c r="K61" i="2"/>
  <c r="U60" i="2"/>
  <c r="S60" i="2"/>
  <c r="O60" i="2"/>
  <c r="M60" i="2"/>
  <c r="K60" i="2"/>
  <c r="W60" i="2"/>
  <c r="U59" i="2"/>
  <c r="S59" i="2"/>
  <c r="O59" i="2"/>
  <c r="M59" i="2"/>
  <c r="K59" i="2"/>
  <c r="U58" i="2"/>
  <c r="S58" i="2"/>
  <c r="O58" i="2"/>
  <c r="M58" i="2"/>
  <c r="K58" i="2"/>
  <c r="W58" i="2"/>
  <c r="U57" i="2"/>
  <c r="S57" i="2"/>
  <c r="O57" i="2"/>
  <c r="M57" i="2"/>
  <c r="K57" i="2"/>
  <c r="W57" i="2"/>
  <c r="U56" i="2"/>
  <c r="S56" i="2"/>
  <c r="O56" i="2"/>
  <c r="M56" i="2"/>
  <c r="K56" i="2"/>
  <c r="W56" i="2"/>
  <c r="U55" i="2"/>
  <c r="S55" i="2"/>
  <c r="O55" i="2"/>
  <c r="M55" i="2"/>
  <c r="K55" i="2"/>
  <c r="U54" i="2"/>
  <c r="S54" i="2"/>
  <c r="O54" i="2"/>
  <c r="M54" i="2"/>
  <c r="K54" i="2"/>
  <c r="W54" i="2"/>
  <c r="U53" i="2"/>
  <c r="S53" i="2"/>
  <c r="O53" i="2"/>
  <c r="O52" i="2" s="1"/>
  <c r="M53" i="2"/>
  <c r="M52" i="2" s="1"/>
  <c r="K53" i="2"/>
  <c r="W53" i="2"/>
  <c r="U51" i="2"/>
  <c r="S51" i="2"/>
  <c r="O51" i="2"/>
  <c r="M51" i="2"/>
  <c r="K51" i="2"/>
  <c r="W51" i="2"/>
  <c r="B51" i="2"/>
  <c r="U50" i="2"/>
  <c r="S50" i="2"/>
  <c r="O50" i="2"/>
  <c r="M50" i="2"/>
  <c r="K50" i="2"/>
  <c r="U49" i="2"/>
  <c r="S49" i="2"/>
  <c r="O49" i="2"/>
  <c r="M49" i="2"/>
  <c r="K49" i="2"/>
  <c r="U48" i="2"/>
  <c r="S48" i="2"/>
  <c r="O48" i="2"/>
  <c r="M48" i="2"/>
  <c r="K48" i="2"/>
  <c r="U47" i="2"/>
  <c r="S47" i="2"/>
  <c r="O47" i="2"/>
  <c r="M47" i="2"/>
  <c r="K47" i="2"/>
  <c r="U46" i="2"/>
  <c r="S46" i="2"/>
  <c r="S45" i="2" s="1"/>
  <c r="O46" i="2"/>
  <c r="O45" i="2" s="1"/>
  <c r="M46" i="2"/>
  <c r="K46" i="2"/>
  <c r="K45" i="2" s="1"/>
  <c r="B45" i="2"/>
  <c r="U44" i="2"/>
  <c r="S44" i="2"/>
  <c r="O44" i="2"/>
  <c r="M44" i="2"/>
  <c r="K44" i="2"/>
  <c r="U38" i="2"/>
  <c r="W38" i="2" s="1"/>
  <c r="X38" i="2" s="1"/>
  <c r="S38" i="2"/>
  <c r="O38" i="2"/>
  <c r="M38" i="2"/>
  <c r="K38" i="2"/>
  <c r="S35" i="2"/>
  <c r="O35" i="2"/>
  <c r="M35" i="2"/>
  <c r="K35" i="2"/>
  <c r="U34" i="2"/>
  <c r="S34" i="2"/>
  <c r="O34" i="2"/>
  <c r="M34" i="2"/>
  <c r="K34" i="2"/>
  <c r="U24" i="2"/>
  <c r="S24" i="2"/>
  <c r="Q24" i="2"/>
  <c r="O24" i="2"/>
  <c r="M24" i="2"/>
  <c r="K24" i="2"/>
  <c r="X24" i="2"/>
  <c r="W24" i="2"/>
  <c r="V19" i="2"/>
  <c r="T19" i="2"/>
  <c r="R19" i="2"/>
  <c r="P19" i="2"/>
  <c r="N19" i="2"/>
  <c r="L19" i="2"/>
  <c r="H19" i="2"/>
  <c r="U15" i="2"/>
  <c r="U2" i="2" s="1"/>
  <c r="V2" i="2" s="1"/>
  <c r="W2" i="2" s="1"/>
  <c r="X2" i="2" s="1"/>
  <c r="S15" i="2"/>
  <c r="S2" i="2" s="1"/>
  <c r="T2" i="2" s="1"/>
  <c r="O15" i="2"/>
  <c r="O2" i="2" s="1"/>
  <c r="P2" i="2" s="1"/>
  <c r="Q2" i="2" s="1"/>
  <c r="R2" i="2" s="1"/>
  <c r="M15" i="2"/>
  <c r="M2" i="2" s="1"/>
  <c r="N2" i="2" s="1"/>
  <c r="K15" i="2"/>
  <c r="K2" i="2" s="1"/>
  <c r="L2" i="2" s="1"/>
  <c r="X4" i="2"/>
  <c r="W4" i="2"/>
  <c r="U4" i="2"/>
  <c r="V4" i="2" s="1"/>
  <c r="K4" i="2"/>
  <c r="L4" i="2" s="1"/>
  <c r="M4" i="2" s="1"/>
  <c r="N4" i="2" s="1"/>
  <c r="O4" i="2" s="1"/>
  <c r="P4" i="2" s="1"/>
  <c r="Q4" i="2" s="1"/>
  <c r="R4" i="2" s="1"/>
  <c r="S4" i="2" s="1"/>
  <c r="T4" i="2" s="1"/>
  <c r="U3" i="2"/>
  <c r="V3" i="2" s="1"/>
  <c r="W3" i="2" s="1"/>
  <c r="X3" i="2" s="1"/>
  <c r="S3" i="2"/>
  <c r="T3" i="2" s="1"/>
  <c r="Q3" i="2"/>
  <c r="R3" i="2" s="1"/>
  <c r="O3" i="2"/>
  <c r="P3" i="2" s="1"/>
  <c r="M3" i="2"/>
  <c r="N3" i="2" s="1"/>
  <c r="K3" i="2"/>
  <c r="L3" i="2" s="1"/>
  <c r="K1" i="2"/>
  <c r="L1" i="2" s="1"/>
  <c r="M1" i="2" s="1"/>
  <c r="N1" i="2" s="1"/>
  <c r="O1" i="2" s="1"/>
  <c r="B20" i="3" l="1"/>
  <c r="I8" i="3"/>
  <c r="I20" i="3" s="1"/>
  <c r="O20" i="3" s="1"/>
  <c r="S19" i="3"/>
  <c r="T19" i="3" s="1"/>
  <c r="O19" i="3"/>
  <c r="P19" i="3" s="1"/>
  <c r="U19" i="3"/>
  <c r="V19" i="3" s="1"/>
  <c r="Q19" i="3"/>
  <c r="R19" i="3" s="1"/>
  <c r="M19" i="3"/>
  <c r="S8" i="3"/>
  <c r="T8" i="3" s="1"/>
  <c r="M9" i="3"/>
  <c r="Q9" i="3"/>
  <c r="R9" i="3" s="1"/>
  <c r="U9" i="3"/>
  <c r="V9" i="3" s="1"/>
  <c r="O10" i="3"/>
  <c r="P10" i="3" s="1"/>
  <c r="S10" i="3"/>
  <c r="T10" i="3" s="1"/>
  <c r="M11" i="3"/>
  <c r="Q11" i="3"/>
  <c r="R11" i="3" s="1"/>
  <c r="U11" i="3"/>
  <c r="V11" i="3" s="1"/>
  <c r="O12" i="3"/>
  <c r="P12" i="3" s="1"/>
  <c r="S12" i="3"/>
  <c r="T12" i="3" s="1"/>
  <c r="M13" i="3"/>
  <c r="Q13" i="3"/>
  <c r="R13" i="3" s="1"/>
  <c r="U13" i="3"/>
  <c r="V13" i="3" s="1"/>
  <c r="O14" i="3"/>
  <c r="P14" i="3" s="1"/>
  <c r="S14" i="3"/>
  <c r="T14" i="3" s="1"/>
  <c r="M15" i="3"/>
  <c r="Q15" i="3"/>
  <c r="R15" i="3" s="1"/>
  <c r="U15" i="3"/>
  <c r="V15" i="3" s="1"/>
  <c r="O16" i="3"/>
  <c r="P16" i="3" s="1"/>
  <c r="S16" i="3"/>
  <c r="T16" i="3" s="1"/>
  <c r="M17" i="3"/>
  <c r="Q17" i="3"/>
  <c r="R17" i="3" s="1"/>
  <c r="U17" i="3"/>
  <c r="V17" i="3" s="1"/>
  <c r="O18" i="3"/>
  <c r="P18" i="3" s="1"/>
  <c r="S18" i="3"/>
  <c r="T18" i="3" s="1"/>
  <c r="Q8" i="3"/>
  <c r="R8" i="3" s="1"/>
  <c r="O9" i="3"/>
  <c r="P9" i="3" s="1"/>
  <c r="M10" i="3"/>
  <c r="Q10" i="3"/>
  <c r="R10" i="3" s="1"/>
  <c r="O11" i="3"/>
  <c r="P11" i="3" s="1"/>
  <c r="M12" i="3"/>
  <c r="Q12" i="3"/>
  <c r="R12" i="3" s="1"/>
  <c r="O13" i="3"/>
  <c r="P13" i="3" s="1"/>
  <c r="M14" i="3"/>
  <c r="Q14" i="3"/>
  <c r="R14" i="3" s="1"/>
  <c r="O15" i="3"/>
  <c r="P15" i="3" s="1"/>
  <c r="M16" i="3"/>
  <c r="Q16" i="3"/>
  <c r="R16" i="3" s="1"/>
  <c r="O17" i="3"/>
  <c r="P17" i="3" s="1"/>
  <c r="M18" i="3"/>
  <c r="Q18" i="3"/>
  <c r="R18" i="3" s="1"/>
  <c r="I69" i="2"/>
  <c r="X56" i="2"/>
  <c r="I45" i="2"/>
  <c r="Q51" i="2"/>
  <c r="Q45" i="2" s="1"/>
  <c r="X60" i="2"/>
  <c r="X65" i="2"/>
  <c r="K52" i="2"/>
  <c r="S52" i="2"/>
  <c r="Q69" i="2"/>
  <c r="K69" i="2"/>
  <c r="S69" i="2"/>
  <c r="M69" i="2"/>
  <c r="U69" i="2"/>
  <c r="U52" i="2" s="1"/>
  <c r="M45" i="2"/>
  <c r="X58" i="2"/>
  <c r="X71" i="2"/>
  <c r="X54" i="2"/>
  <c r="X62" i="2"/>
  <c r="X57" i="2"/>
  <c r="A24" i="2"/>
  <c r="B24" i="2" s="1"/>
  <c r="A28" i="2"/>
  <c r="B28" i="2" s="1"/>
  <c r="A25" i="2"/>
  <c r="A33" i="2"/>
  <c r="B33" i="2" s="1"/>
  <c r="W55" i="2"/>
  <c r="X55" i="2" s="1"/>
  <c r="W59" i="2"/>
  <c r="X59" i="2" s="1"/>
  <c r="W61" i="2"/>
  <c r="X61" i="2" s="1"/>
  <c r="W63" i="2"/>
  <c r="X63" i="2" s="1"/>
  <c r="A22" i="2"/>
  <c r="B22" i="2" s="1"/>
  <c r="A26" i="2"/>
  <c r="A30" i="2"/>
  <c r="B30" i="2" s="1"/>
  <c r="A34" i="2"/>
  <c r="B34" i="2" s="1"/>
  <c r="A35" i="2"/>
  <c r="A41" i="2"/>
  <c r="X53" i="2"/>
  <c r="A46" i="2"/>
  <c r="B46" i="2" s="1"/>
  <c r="A48" i="2"/>
  <c r="B48" i="2" s="1"/>
  <c r="A29" i="2"/>
  <c r="B29" i="2" s="1"/>
  <c r="K5" i="2"/>
  <c r="A23" i="2"/>
  <c r="B23" i="2" s="1"/>
  <c r="A27" i="2"/>
  <c r="B27" i="2" s="1"/>
  <c r="A31" i="2"/>
  <c r="U45" i="2"/>
  <c r="A49" i="2"/>
  <c r="B49" i="2" s="1"/>
  <c r="A50" i="2"/>
  <c r="B50" i="2" s="1"/>
  <c r="L5" i="2"/>
  <c r="A20" i="2"/>
  <c r="A32" i="2"/>
  <c r="B32" i="2" s="1"/>
  <c r="A47" i="2"/>
  <c r="B47" i="2" s="1"/>
  <c r="A21" i="2"/>
  <c r="B21" i="2" s="1"/>
  <c r="M5" i="2"/>
  <c r="N5" i="2"/>
  <c r="W49" i="2"/>
  <c r="X49" i="2" s="1"/>
  <c r="O5" i="2"/>
  <c r="O26" i="2" s="1"/>
  <c r="W34" i="2"/>
  <c r="X34" i="2" s="1"/>
  <c r="W46" i="2"/>
  <c r="X46" i="2" s="1"/>
  <c r="W50" i="2"/>
  <c r="X50" i="2" s="1"/>
  <c r="P1" i="2"/>
  <c r="B35" i="2"/>
  <c r="W47" i="2"/>
  <c r="X51" i="2"/>
  <c r="W48" i="2"/>
  <c r="X48" i="2" s="1"/>
  <c r="A36" i="2"/>
  <c r="A38" i="2"/>
  <c r="B38" i="2" s="1"/>
  <c r="A39" i="2"/>
  <c r="B39" i="2" s="1"/>
  <c r="A42" i="2"/>
  <c r="W44" i="2"/>
  <c r="A53" i="2"/>
  <c r="B53" i="2" s="1"/>
  <c r="A54" i="2"/>
  <c r="B54" i="2" s="1"/>
  <c r="A55" i="2"/>
  <c r="B55" i="2" s="1"/>
  <c r="A56" i="2"/>
  <c r="B56" i="2" s="1"/>
  <c r="A57" i="2"/>
  <c r="B57" i="2" s="1"/>
  <c r="A58" i="2"/>
  <c r="B58" i="2" s="1"/>
  <c r="A59" i="2"/>
  <c r="B59" i="2" s="1"/>
  <c r="A60" i="2"/>
  <c r="B60" i="2" s="1"/>
  <c r="A61" i="2"/>
  <c r="B61" i="2" s="1"/>
  <c r="A62" i="2"/>
  <c r="B62" i="2" s="1"/>
  <c r="A63" i="2"/>
  <c r="B63" i="2" s="1"/>
  <c r="A64" i="2"/>
  <c r="B64" i="2" s="1"/>
  <c r="A65" i="2"/>
  <c r="B65" i="2" s="1"/>
  <c r="A66" i="2"/>
  <c r="B66" i="2" s="1"/>
  <c r="A67" i="2"/>
  <c r="B67" i="2" s="1"/>
  <c r="A68" i="2"/>
  <c r="B68" i="2" s="1"/>
  <c r="A69" i="2"/>
  <c r="B69" i="2" s="1"/>
  <c r="A43" i="2"/>
  <c r="A37" i="2"/>
  <c r="B37" i="2" s="1"/>
  <c r="A40" i="2"/>
  <c r="A44" i="2"/>
  <c r="B44" i="2" s="1"/>
  <c r="A52" i="2"/>
  <c r="B52" i="2" s="1"/>
  <c r="W64" i="2"/>
  <c r="W66" i="2"/>
  <c r="W67" i="2"/>
  <c r="W68" i="2"/>
  <c r="A70" i="2"/>
  <c r="B70" i="2" s="1"/>
  <c r="M25" i="2" l="1"/>
  <c r="K30" i="2"/>
  <c r="O8" i="3"/>
  <c r="P8" i="3" s="1"/>
  <c r="P20" i="3" s="1"/>
  <c r="T20" i="3"/>
  <c r="R20" i="3"/>
  <c r="U8" i="3"/>
  <c r="V8" i="3" s="1"/>
  <c r="V20" i="3" s="1"/>
  <c r="M8" i="3"/>
  <c r="K31" i="2"/>
  <c r="K12" i="3"/>
  <c r="N12" i="3"/>
  <c r="L12" i="3" s="1"/>
  <c r="K26" i="2"/>
  <c r="K14" i="3"/>
  <c r="N14" i="3"/>
  <c r="L14" i="3" s="1"/>
  <c r="K15" i="3"/>
  <c r="N15" i="3"/>
  <c r="L15" i="3" s="1"/>
  <c r="S20" i="3"/>
  <c r="K10" i="3"/>
  <c r="N10" i="3"/>
  <c r="L10" i="3" s="1"/>
  <c r="M21" i="2"/>
  <c r="M22" i="2" s="1"/>
  <c r="K42" i="2"/>
  <c r="K32" i="2"/>
  <c r="K16" i="3"/>
  <c r="N16" i="3"/>
  <c r="L16" i="3" s="1"/>
  <c r="K13" i="3"/>
  <c r="N13" i="3"/>
  <c r="L13" i="3" s="1"/>
  <c r="K19" i="3"/>
  <c r="N19" i="3"/>
  <c r="L19" i="3" s="1"/>
  <c r="K18" i="3"/>
  <c r="N18" i="3"/>
  <c r="L18" i="3" s="1"/>
  <c r="K11" i="3"/>
  <c r="N11" i="3"/>
  <c r="L11" i="3" s="1"/>
  <c r="U20" i="3"/>
  <c r="Q20" i="3"/>
  <c r="K17" i="3"/>
  <c r="N17" i="3"/>
  <c r="L17" i="3" s="1"/>
  <c r="K9" i="3"/>
  <c r="N9" i="3"/>
  <c r="L9" i="3" s="1"/>
  <c r="M20" i="3"/>
  <c r="K20" i="3" s="1"/>
  <c r="K43" i="2"/>
  <c r="K21" i="2"/>
  <c r="K22" i="2" s="1"/>
  <c r="K41" i="2"/>
  <c r="B31" i="2"/>
  <c r="M20" i="2"/>
  <c r="M23" i="2" s="1"/>
  <c r="B26" i="2"/>
  <c r="B25" i="2"/>
  <c r="K40" i="2"/>
  <c r="K39" i="2" s="1"/>
  <c r="B36" i="2"/>
  <c r="K25" i="2"/>
  <c r="B20" i="2"/>
  <c r="W69" i="2"/>
  <c r="K20" i="2"/>
  <c r="K23" i="2" s="1"/>
  <c r="O20" i="2"/>
  <c r="O23" i="2" s="1"/>
  <c r="K29" i="2"/>
  <c r="X69" i="2"/>
  <c r="X67" i="2"/>
  <c r="X66" i="2"/>
  <c r="O41" i="2"/>
  <c r="O40" i="2"/>
  <c r="O43" i="2"/>
  <c r="O29" i="2"/>
  <c r="O25" i="2"/>
  <c r="O42" i="2"/>
  <c r="O32" i="2"/>
  <c r="O30" i="2"/>
  <c r="O31" i="2"/>
  <c r="O21" i="2"/>
  <c r="W45" i="2"/>
  <c r="X47" i="2"/>
  <c r="X45" i="2" s="1"/>
  <c r="X68" i="2"/>
  <c r="X44" i="2"/>
  <c r="K28" i="2"/>
  <c r="Q1" i="2"/>
  <c r="P5" i="2"/>
  <c r="W52" i="2"/>
  <c r="X64" i="2"/>
  <c r="M43" i="2"/>
  <c r="M32" i="2"/>
  <c r="M42" i="2"/>
  <c r="M41" i="2"/>
  <c r="M40" i="2"/>
  <c r="M29" i="2"/>
  <c r="M30" i="2"/>
  <c r="M26" i="2"/>
  <c r="M31" i="2"/>
  <c r="K8" i="3" l="1"/>
  <c r="N8" i="3"/>
  <c r="N20" i="3" s="1"/>
  <c r="L20" i="3" s="1"/>
  <c r="M37" i="2"/>
  <c r="O22" i="2"/>
  <c r="O39" i="2"/>
  <c r="M39" i="2"/>
  <c r="Q5" i="2"/>
  <c r="R1" i="2"/>
  <c r="M36" i="2"/>
  <c r="M28" i="2"/>
  <c r="K36" i="2"/>
  <c r="X52" i="2"/>
  <c r="K27" i="2"/>
  <c r="K37" i="2"/>
  <c r="L8" i="3" l="1"/>
  <c r="M33" i="2"/>
  <c r="K33" i="2"/>
  <c r="S1" i="2"/>
  <c r="R5" i="2"/>
  <c r="M27" i="2"/>
  <c r="Q43" i="2"/>
  <c r="Q32" i="2"/>
  <c r="Q42" i="2"/>
  <c r="Q41" i="2"/>
  <c r="Q30" i="2"/>
  <c r="Q26" i="2"/>
  <c r="Q31" i="2"/>
  <c r="Q40" i="2"/>
  <c r="Q29" i="2"/>
  <c r="Q20" i="2"/>
  <c r="Q21" i="2"/>
  <c r="Q25" i="2"/>
  <c r="I1" i="2" l="1"/>
  <c r="Q39" i="2"/>
  <c r="S5" i="2"/>
  <c r="T1" i="2"/>
  <c r="Q22" i="2"/>
  <c r="Q23" i="2"/>
  <c r="A71" i="2"/>
  <c r="B71" i="2" s="1"/>
  <c r="M19" i="2"/>
  <c r="N33" i="2" s="1"/>
  <c r="K19" i="2"/>
  <c r="O37" i="2" l="1"/>
  <c r="J1" i="2"/>
  <c r="I5" i="2"/>
  <c r="O28" i="2"/>
  <c r="O36" i="2"/>
  <c r="N27" i="2"/>
  <c r="U1" i="2"/>
  <c r="T5" i="2"/>
  <c r="L69" i="2"/>
  <c r="L51" i="2"/>
  <c r="L44" i="2"/>
  <c r="L67" i="2"/>
  <c r="L61" i="2"/>
  <c r="L57" i="2"/>
  <c r="L53" i="2"/>
  <c r="L65" i="2"/>
  <c r="L62" i="2"/>
  <c r="L58" i="2"/>
  <c r="L54" i="2"/>
  <c r="L38" i="2"/>
  <c r="L35" i="2"/>
  <c r="L68" i="2"/>
  <c r="L66" i="2"/>
  <c r="L63" i="2"/>
  <c r="L59" i="2"/>
  <c r="L55" i="2"/>
  <c r="L52" i="2"/>
  <c r="L71" i="2"/>
  <c r="L64" i="2"/>
  <c r="L60" i="2"/>
  <c r="L56" i="2"/>
  <c r="L48" i="2"/>
  <c r="L30" i="2"/>
  <c r="L34" i="2"/>
  <c r="L47" i="2"/>
  <c r="L46" i="2"/>
  <c r="L50" i="2"/>
  <c r="L45" i="2"/>
  <c r="L49" i="2"/>
  <c r="L40" i="2"/>
  <c r="L42" i="2"/>
  <c r="L31" i="2"/>
  <c r="L29" i="2"/>
  <c r="L43" i="2"/>
  <c r="L25" i="2"/>
  <c r="L32" i="2"/>
  <c r="L20" i="2"/>
  <c r="L26" i="2"/>
  <c r="L41" i="2"/>
  <c r="L39" i="2"/>
  <c r="L28" i="2"/>
  <c r="L23" i="2"/>
  <c r="L36" i="2"/>
  <c r="L37" i="2"/>
  <c r="L27" i="2"/>
  <c r="S41" i="2"/>
  <c r="S40" i="2"/>
  <c r="S43" i="2"/>
  <c r="S42" i="2"/>
  <c r="S32" i="2"/>
  <c r="S31" i="2"/>
  <c r="S21" i="2"/>
  <c r="S29" i="2"/>
  <c r="S30" i="2"/>
  <c r="S25" i="2"/>
  <c r="S26" i="2"/>
  <c r="S20" i="2"/>
  <c r="L33" i="2"/>
  <c r="N35" i="2"/>
  <c r="N71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38" i="2"/>
  <c r="N69" i="2"/>
  <c r="N51" i="2"/>
  <c r="N44" i="2"/>
  <c r="N48" i="2"/>
  <c r="N45" i="2"/>
  <c r="N47" i="2"/>
  <c r="N34" i="2"/>
  <c r="N46" i="2"/>
  <c r="N50" i="2"/>
  <c r="N49" i="2"/>
  <c r="N25" i="2"/>
  <c r="N20" i="2"/>
  <c r="N31" i="2"/>
  <c r="N23" i="2"/>
  <c r="N43" i="2"/>
  <c r="N26" i="2"/>
  <c r="N30" i="2"/>
  <c r="N41" i="2"/>
  <c r="N29" i="2"/>
  <c r="N32" i="2"/>
  <c r="N40" i="2"/>
  <c r="N42" i="2"/>
  <c r="N36" i="2"/>
  <c r="N28" i="2"/>
  <c r="N37" i="2"/>
  <c r="N39" i="2"/>
  <c r="O27" i="2" l="1"/>
  <c r="O33" i="2"/>
  <c r="J5" i="2"/>
  <c r="S22" i="2"/>
  <c r="U5" i="2"/>
  <c r="V1" i="2"/>
  <c r="S39" i="2"/>
  <c r="S23" i="2"/>
  <c r="Q37" i="2" l="1"/>
  <c r="I33" i="2"/>
  <c r="Q36" i="2"/>
  <c r="O19" i="2"/>
  <c r="P27" i="2" s="1"/>
  <c r="U43" i="2"/>
  <c r="U32" i="2"/>
  <c r="U42" i="2"/>
  <c r="U41" i="2"/>
  <c r="U28" i="2"/>
  <c r="U29" i="2"/>
  <c r="U40" i="2"/>
  <c r="U30" i="2"/>
  <c r="U26" i="2"/>
  <c r="U31" i="2"/>
  <c r="U20" i="2"/>
  <c r="U21" i="2"/>
  <c r="U35" i="2"/>
  <c r="U25" i="2"/>
  <c r="W1" i="2"/>
  <c r="V5" i="2"/>
  <c r="P33" i="2" l="1"/>
  <c r="P51" i="2"/>
  <c r="P56" i="2"/>
  <c r="P67" i="2"/>
  <c r="P62" i="2"/>
  <c r="P35" i="2"/>
  <c r="P68" i="2"/>
  <c r="P55" i="2"/>
  <c r="P48" i="2"/>
  <c r="P50" i="2"/>
  <c r="P43" i="2"/>
  <c r="P41" i="2"/>
  <c r="P42" i="2"/>
  <c r="P39" i="2"/>
  <c r="P44" i="2"/>
  <c r="P71" i="2"/>
  <c r="P61" i="2"/>
  <c r="P58" i="2"/>
  <c r="P66" i="2"/>
  <c r="P52" i="2"/>
  <c r="P47" i="2"/>
  <c r="P26" i="2"/>
  <c r="P40" i="2"/>
  <c r="P30" i="2"/>
  <c r="P28" i="2"/>
  <c r="P64" i="2"/>
  <c r="P57" i="2"/>
  <c r="P54" i="2"/>
  <c r="P63" i="2"/>
  <c r="P45" i="2"/>
  <c r="P34" i="2"/>
  <c r="P20" i="2"/>
  <c r="P31" i="2"/>
  <c r="P29" i="2"/>
  <c r="P36" i="2"/>
  <c r="P69" i="2"/>
  <c r="P60" i="2"/>
  <c r="P53" i="2"/>
  <c r="P65" i="2"/>
  <c r="P38" i="2"/>
  <c r="P59" i="2"/>
  <c r="P49" i="2"/>
  <c r="P46" i="2"/>
  <c r="P23" i="2"/>
  <c r="P25" i="2"/>
  <c r="P32" i="2"/>
  <c r="P37" i="2"/>
  <c r="Q33" i="2"/>
  <c r="U23" i="2"/>
  <c r="U39" i="2"/>
  <c r="W31" i="2"/>
  <c r="W29" i="2"/>
  <c r="X29" i="2" s="1"/>
  <c r="W32" i="2"/>
  <c r="W5" i="2"/>
  <c r="X1" i="2"/>
  <c r="X5" i="2" s="1"/>
  <c r="W35" i="2"/>
  <c r="X35" i="2" s="1"/>
  <c r="W28" i="2"/>
  <c r="U27" i="2"/>
  <c r="U22" i="2"/>
  <c r="W30" i="2"/>
  <c r="S28" i="2" l="1"/>
  <c r="S36" i="2"/>
  <c r="S37" i="2"/>
  <c r="Q19" i="2"/>
  <c r="X20" i="2"/>
  <c r="X21" i="2"/>
  <c r="W27" i="2"/>
  <c r="X30" i="2"/>
  <c r="X28" i="2"/>
  <c r="W41" i="2"/>
  <c r="W40" i="2"/>
  <c r="W43" i="2"/>
  <c r="W42" i="2"/>
  <c r="W20" i="2"/>
  <c r="W21" i="2"/>
  <c r="X32" i="2"/>
  <c r="X31" i="2"/>
  <c r="R35" i="2" l="1"/>
  <c r="R71" i="2"/>
  <c r="R65" i="2"/>
  <c r="R61" i="2"/>
  <c r="R57" i="2"/>
  <c r="R53" i="2"/>
  <c r="R51" i="2"/>
  <c r="R47" i="2"/>
  <c r="R48" i="2"/>
  <c r="R20" i="2"/>
  <c r="R43" i="2"/>
  <c r="R37" i="2"/>
  <c r="R39" i="2"/>
  <c r="R64" i="2"/>
  <c r="R60" i="2"/>
  <c r="R34" i="2"/>
  <c r="R25" i="2"/>
  <c r="R41" i="2"/>
  <c r="R26" i="2"/>
  <c r="R67" i="2"/>
  <c r="R63" i="2"/>
  <c r="R59" i="2"/>
  <c r="R55" i="2"/>
  <c r="R38" i="2"/>
  <c r="R45" i="2"/>
  <c r="R46" i="2"/>
  <c r="R40" i="2"/>
  <c r="R31" i="2"/>
  <c r="R32" i="2"/>
  <c r="R23" i="2"/>
  <c r="R66" i="2"/>
  <c r="R62" i="2"/>
  <c r="R58" i="2"/>
  <c r="R54" i="2"/>
  <c r="R69" i="2"/>
  <c r="R49" i="2"/>
  <c r="R50" i="2"/>
  <c r="R42" i="2"/>
  <c r="R30" i="2"/>
  <c r="R29" i="2"/>
  <c r="R36" i="2"/>
  <c r="S27" i="2"/>
  <c r="S33" i="2"/>
  <c r="R33" i="2"/>
  <c r="X43" i="2"/>
  <c r="W22" i="2"/>
  <c r="W39" i="2"/>
  <c r="X40" i="2"/>
  <c r="X27" i="2"/>
  <c r="X22" i="2"/>
  <c r="W23" i="2"/>
  <c r="X41" i="2"/>
  <c r="X23" i="2"/>
  <c r="X42" i="2"/>
  <c r="U36" i="2" l="1"/>
  <c r="U37" i="2"/>
  <c r="S19" i="2"/>
  <c r="T27" i="2" s="1"/>
  <c r="X39" i="2"/>
  <c r="W36" i="2" l="1"/>
  <c r="W25" i="2"/>
  <c r="T33" i="2"/>
  <c r="T66" i="2"/>
  <c r="T52" i="2"/>
  <c r="T64" i="2"/>
  <c r="T61" i="2"/>
  <c r="T58" i="2"/>
  <c r="T46" i="2"/>
  <c r="T48" i="2"/>
  <c r="T25" i="2"/>
  <c r="T32" i="2"/>
  <c r="T43" i="2"/>
  <c r="T36" i="2"/>
  <c r="T69" i="2"/>
  <c r="T63" i="2"/>
  <c r="T60" i="2"/>
  <c r="T57" i="2"/>
  <c r="T54" i="2"/>
  <c r="T50" i="2"/>
  <c r="T34" i="2"/>
  <c r="T31" i="2"/>
  <c r="T20" i="2"/>
  <c r="T42" i="2"/>
  <c r="T39" i="2"/>
  <c r="T53" i="2"/>
  <c r="T44" i="2"/>
  <c r="T55" i="2"/>
  <c r="T35" i="2"/>
  <c r="T26" i="2"/>
  <c r="T29" i="2"/>
  <c r="T65" i="2"/>
  <c r="T45" i="2"/>
  <c r="T30" i="2"/>
  <c r="T23" i="2"/>
  <c r="T68" i="2"/>
  <c r="T71" i="2"/>
  <c r="T67" i="2"/>
  <c r="T62" i="2"/>
  <c r="T49" i="2"/>
  <c r="T41" i="2"/>
  <c r="T37" i="2"/>
  <c r="T51" i="2"/>
  <c r="T59" i="2"/>
  <c r="T56" i="2"/>
  <c r="T38" i="2"/>
  <c r="T47" i="2"/>
  <c r="T40" i="2"/>
  <c r="T28" i="2"/>
  <c r="U33" i="2"/>
  <c r="W37" i="2"/>
  <c r="X37" i="2" s="1"/>
  <c r="W26" i="2"/>
  <c r="X26" i="2" l="1"/>
  <c r="X36" i="2"/>
  <c r="W33" i="2"/>
  <c r="U19" i="2"/>
  <c r="X25" i="2"/>
  <c r="W19" i="2"/>
  <c r="V33" i="2" l="1"/>
  <c r="V27" i="2"/>
  <c r="V39" i="2"/>
  <c r="V23" i="2"/>
  <c r="V67" i="2"/>
  <c r="V63" i="2"/>
  <c r="V59" i="2"/>
  <c r="V55" i="2"/>
  <c r="V38" i="2"/>
  <c r="V44" i="2"/>
  <c r="V46" i="2"/>
  <c r="V40" i="2"/>
  <c r="V26" i="2"/>
  <c r="V31" i="2"/>
  <c r="V41" i="2"/>
  <c r="V66" i="2"/>
  <c r="V62" i="2"/>
  <c r="V58" i="2"/>
  <c r="V54" i="2"/>
  <c r="V45" i="2"/>
  <c r="V50" i="2"/>
  <c r="V29" i="2"/>
  <c r="V28" i="2"/>
  <c r="V32" i="2"/>
  <c r="V71" i="2"/>
  <c r="V65" i="2"/>
  <c r="V61" i="2"/>
  <c r="V57" i="2"/>
  <c r="V53" i="2"/>
  <c r="V69" i="2"/>
  <c r="V47" i="2"/>
  <c r="V34" i="2"/>
  <c r="V30" i="2"/>
  <c r="V35" i="2"/>
  <c r="V43" i="2"/>
  <c r="V56" i="2"/>
  <c r="V48" i="2"/>
  <c r="V68" i="2"/>
  <c r="V52" i="2"/>
  <c r="V25" i="2"/>
  <c r="V64" i="2"/>
  <c r="V51" i="2"/>
  <c r="V20" i="2"/>
  <c r="V60" i="2"/>
  <c r="V49" i="2"/>
  <c r="V42" i="2"/>
  <c r="V37" i="2"/>
  <c r="V36" i="2"/>
  <c r="X33" i="2"/>
  <c r="X19" i="2" l="1"/>
  <c r="I26" i="2" l="1"/>
  <c r="I20" i="2" l="1"/>
  <c r="I28" i="2" l="1"/>
  <c r="I27" i="2" l="1"/>
  <c r="Q28" i="2"/>
  <c r="I44" i="2"/>
  <c r="Q44" i="2" l="1"/>
  <c r="R44" i="2" s="1"/>
  <c r="Q27" i="2"/>
  <c r="R27" i="2" s="1"/>
  <c r="R28" i="2"/>
  <c r="I56" i="2"/>
  <c r="Q56" i="2" l="1"/>
  <c r="I42" i="2"/>
  <c r="I39" i="2" l="1"/>
  <c r="R56" i="2"/>
  <c r="I68" i="2"/>
  <c r="E77" i="1" l="1"/>
  <c r="Q68" i="2"/>
  <c r="I52" i="2"/>
  <c r="E65" i="1"/>
  <c r="I19" i="2" l="1"/>
  <c r="R68" i="2"/>
  <c r="Q52" i="2"/>
  <c r="R52" i="2" s="1"/>
  <c r="J33" i="2" l="1"/>
  <c r="J34" i="2"/>
  <c r="J57" i="2"/>
  <c r="J64" i="2"/>
  <c r="J51" i="2"/>
  <c r="J49" i="2"/>
  <c r="J69" i="2"/>
  <c r="J63" i="2"/>
  <c r="J30" i="2"/>
  <c r="J36" i="2"/>
  <c r="J40" i="2"/>
  <c r="J32" i="2"/>
  <c r="J38" i="2"/>
  <c r="J46" i="2"/>
  <c r="J47" i="2"/>
  <c r="J58" i="2"/>
  <c r="J61" i="2"/>
  <c r="J71" i="2"/>
  <c r="J43" i="2"/>
  <c r="J31" i="2"/>
  <c r="J23" i="2"/>
  <c r="J48" i="2"/>
  <c r="J50" i="2"/>
  <c r="J54" i="2"/>
  <c r="J35" i="2"/>
  <c r="J62" i="2"/>
  <c r="J59" i="2"/>
  <c r="J45" i="2"/>
  <c r="J41" i="2"/>
  <c r="J55" i="2"/>
  <c r="J53" i="2"/>
  <c r="J60" i="2"/>
  <c r="J66" i="2"/>
  <c r="J65" i="2"/>
  <c r="J67" i="2"/>
  <c r="J25" i="2"/>
  <c r="J29" i="2"/>
  <c r="J37" i="2"/>
  <c r="J26" i="2"/>
  <c r="J20" i="2"/>
  <c r="J28" i="2"/>
  <c r="J27" i="2"/>
  <c r="J44" i="2"/>
  <c r="J56" i="2"/>
  <c r="J42" i="2"/>
  <c r="J68" i="2"/>
  <c r="J39" i="2"/>
  <c r="J52" i="2"/>
</calcChain>
</file>

<file path=xl/comments1.xml><?xml version="1.0" encoding="utf-8"?>
<comments xmlns="http://schemas.openxmlformats.org/spreadsheetml/2006/main">
  <authors>
    <author>Макаренко Е.В.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Макаренко Е.В.:</t>
        </r>
        <r>
          <rPr>
            <sz val="9"/>
            <color indexed="81"/>
            <rFont val="Tahoma"/>
            <family val="2"/>
            <charset val="204"/>
          </rPr>
          <t xml:space="preserve">
На этот лист можно вставить свою ОСВ 90 счета</t>
        </r>
      </text>
    </comment>
  </commentList>
</comments>
</file>

<file path=xl/comments2.xml><?xml version="1.0" encoding="utf-8"?>
<comments xmlns="http://schemas.openxmlformats.org/spreadsheetml/2006/main">
  <authors>
    <author>Макаренко Е.В.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Макаренко Е.В.:</t>
        </r>
        <r>
          <rPr>
            <sz val="9"/>
            <color indexed="81"/>
            <rFont val="Tahoma"/>
            <family val="2"/>
            <charset val="204"/>
          </rPr>
          <t xml:space="preserve">
На этот лист можно вставить свою ОСВ 91 счета, но обязательно с расшифровкой по субсчетам</t>
        </r>
      </text>
    </comment>
  </commentList>
</comments>
</file>

<file path=xl/comments3.xml><?xml version="1.0" encoding="utf-8"?>
<comments xmlns="http://schemas.openxmlformats.org/spreadsheetml/2006/main">
  <authors>
    <author>Воронина Е.А.</author>
  </authors>
  <commentList>
    <comment ref="F7" authorId="0" shapeId="0">
      <text>
        <r>
          <rPr>
            <b/>
            <sz val="9"/>
            <color indexed="81"/>
            <rFont val="Tahoma"/>
            <family val="2"/>
            <charset val="204"/>
          </rPr>
          <t>Воронина Е.А.: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конкретное наименование объекта, н-р, котельная "Школа"</t>
        </r>
      </text>
    </comment>
  </commentList>
</comments>
</file>

<file path=xl/sharedStrings.xml><?xml version="1.0" encoding="utf-8"?>
<sst xmlns="http://schemas.openxmlformats.org/spreadsheetml/2006/main" count="679" uniqueCount="353">
  <si>
    <t>Выводимые данные:</t>
  </si>
  <si>
    <t>БУ (данные бухгалтерского учета)</t>
  </si>
  <si>
    <t>Сортировка:</t>
  </si>
  <si>
    <t>Организация По возрастанию</t>
  </si>
  <si>
    <t>Счет</t>
  </si>
  <si>
    <t>Сальдо на начало периода</t>
  </si>
  <si>
    <t>Обороты за период</t>
  </si>
  <si>
    <t>Сальдо на конец периода</t>
  </si>
  <si>
    <t>Подразделение</t>
  </si>
  <si>
    <t>Дебет</t>
  </si>
  <si>
    <t>Кредит</t>
  </si>
  <si>
    <t>Статьи затрат</t>
  </si>
  <si>
    <t>26</t>
  </si>
  <si>
    <t>Администрация</t>
  </si>
  <si>
    <t>Амортизация</t>
  </si>
  <si>
    <t>Налог на имущество</t>
  </si>
  <si>
    <t>Оплата труда</t>
  </si>
  <si>
    <t>Итого</t>
  </si>
  <si>
    <t xml:space="preserve">Аренда </t>
  </si>
  <si>
    <t>Статья 1</t>
  </si>
  <si>
    <t>Статья 2</t>
  </si>
  <si>
    <t>…</t>
  </si>
  <si>
    <t>Статья n</t>
  </si>
  <si>
    <t>Смета общехозяйственных расходов организации, руб.</t>
  </si>
  <si>
    <t>№ п/п</t>
  </si>
  <si>
    <t>Статьи расходов</t>
  </si>
  <si>
    <t>По данным ДТР ТО</t>
  </si>
  <si>
    <t>Комментарий</t>
  </si>
  <si>
    <t>факт</t>
  </si>
  <si>
    <t>план</t>
  </si>
  <si>
    <t>Год</t>
  </si>
  <si>
    <t>1 пг</t>
  </si>
  <si>
    <t>2 пг</t>
  </si>
  <si>
    <t>руб.</t>
  </si>
  <si>
    <t>%</t>
  </si>
  <si>
    <t>Итого средства на оплату труда</t>
  </si>
  <si>
    <t>Заработная плата всего</t>
  </si>
  <si>
    <t>Численность всего, в том числе</t>
  </si>
  <si>
    <t>1.1</t>
  </si>
  <si>
    <t>численность, чел.</t>
  </si>
  <si>
    <t>1.2</t>
  </si>
  <si>
    <t>среднемесячная заработная плата на 1 работника</t>
  </si>
  <si>
    <t>Отчисления на социальные нужды</t>
  </si>
  <si>
    <t>2.1</t>
  </si>
  <si>
    <t>% отчислений (включая отчисления в ФСС от несчастных случаев)</t>
  </si>
  <si>
    <t>Сумма амортизации</t>
  </si>
  <si>
    <t>Сумма арендной платы</t>
  </si>
  <si>
    <t>Аренда</t>
  </si>
  <si>
    <t>Содержание зданий всего, в том числе:</t>
  </si>
  <si>
    <t>Стоимость</t>
  </si>
  <si>
    <t>5.1</t>
  </si>
  <si>
    <t>электроэнергия</t>
  </si>
  <si>
    <t>5.2</t>
  </si>
  <si>
    <t>тепловая энергия</t>
  </si>
  <si>
    <t>5.3</t>
  </si>
  <si>
    <t>водоснабжение</t>
  </si>
  <si>
    <t>5.4</t>
  </si>
  <si>
    <t>водоотведение</t>
  </si>
  <si>
    <t>5.5</t>
  </si>
  <si>
    <t>прочие услуги</t>
  </si>
  <si>
    <t>Налоги и сборы</t>
  </si>
  <si>
    <t>6.1</t>
  </si>
  <si>
    <t>транспортный налог</t>
  </si>
  <si>
    <t>6.2</t>
  </si>
  <si>
    <t>налог на имущество</t>
  </si>
  <si>
    <t>стоимость</t>
  </si>
  <si>
    <t>Аренда земли</t>
  </si>
  <si>
    <t>6.3</t>
  </si>
  <si>
    <t>аренда земли</t>
  </si>
  <si>
    <t>Налог на землю</t>
  </si>
  <si>
    <t>6.4</t>
  </si>
  <si>
    <t>земельный налог</t>
  </si>
  <si>
    <t>6.5</t>
  </si>
  <si>
    <t>плата за загрязнение окружающей среды</t>
  </si>
  <si>
    <t>Расходы на ремонт всего,  в том числе:</t>
  </si>
  <si>
    <t>Текущий ремонт</t>
  </si>
  <si>
    <t>Хозяйственный способ</t>
  </si>
  <si>
    <t>Тарифные средства</t>
  </si>
  <si>
    <t>Материалы</t>
  </si>
  <si>
    <t>7.1</t>
  </si>
  <si>
    <t>материалы на текущий ремонт хозяйственным способом</t>
  </si>
  <si>
    <t>Капитальный ремонт</t>
  </si>
  <si>
    <t>7.2</t>
  </si>
  <si>
    <t>материалы на капитальный ремонт хозяйственным способом</t>
  </si>
  <si>
    <t>Подрядный способ</t>
  </si>
  <si>
    <t>7.3</t>
  </si>
  <si>
    <t>ремонт подрядным способом</t>
  </si>
  <si>
    <t>Регламентные работы</t>
  </si>
  <si>
    <t>7.4</t>
  </si>
  <si>
    <t>регламентные работы (в т.ч. подрядный способ)</t>
  </si>
  <si>
    <t>Хозинвентарь и другие вспомогательные материалы</t>
  </si>
  <si>
    <t>Расходы на оплату работ и услуг, выполняемых сторонними организациями (юридические, аудиторские, информационные и т.д.)</t>
  </si>
  <si>
    <t>9.1</t>
  </si>
  <si>
    <t>услуги по обслуживанию программного обеспечения</t>
  </si>
  <si>
    <t>9.2</t>
  </si>
  <si>
    <t>консультационные услуги</t>
  </si>
  <si>
    <t>9.3</t>
  </si>
  <si>
    <t>аудиторские услуги</t>
  </si>
  <si>
    <t>9.4</t>
  </si>
  <si>
    <t>информационные услуги</t>
  </si>
  <si>
    <t>9.5</t>
  </si>
  <si>
    <t>юридические услуги</t>
  </si>
  <si>
    <t>9.6</t>
  </si>
  <si>
    <t>прочее</t>
  </si>
  <si>
    <t>Прочие расходы (услуги непроизводственного характера)</t>
  </si>
  <si>
    <t>10.1</t>
  </si>
  <si>
    <t>услуги связи и интернета</t>
  </si>
  <si>
    <t>10.2</t>
  </si>
  <si>
    <t>обучение персонала</t>
  </si>
  <si>
    <t>10.3</t>
  </si>
  <si>
    <t>командировочные расходы</t>
  </si>
  <si>
    <t>10.4</t>
  </si>
  <si>
    <t>почтово-канцелярские расходы</t>
  </si>
  <si>
    <t>10.5</t>
  </si>
  <si>
    <t>вневедомственная охрана</t>
  </si>
  <si>
    <t>10.6</t>
  </si>
  <si>
    <t>пожарная охрана</t>
  </si>
  <si>
    <t>10.7</t>
  </si>
  <si>
    <t>расходы на страхование объектов</t>
  </si>
  <si>
    <t>10.8</t>
  </si>
  <si>
    <t>услуги банка</t>
  </si>
  <si>
    <t>10.9</t>
  </si>
  <si>
    <t>моющие средства</t>
  </si>
  <si>
    <t>10.10</t>
  </si>
  <si>
    <t>специальное питание</t>
  </si>
  <si>
    <t>10.11</t>
  </si>
  <si>
    <t>страхование персонала (кроме ДМС)</t>
  </si>
  <si>
    <t>10.12</t>
  </si>
  <si>
    <t>аттестация</t>
  </si>
  <si>
    <t>10.13</t>
  </si>
  <si>
    <t>медицинский осмотр</t>
  </si>
  <si>
    <t>10.14</t>
  </si>
  <si>
    <t>расходы на льготный проезд</t>
  </si>
  <si>
    <t>10.15</t>
  </si>
  <si>
    <t>услуги по управлению</t>
  </si>
  <si>
    <t>10.16</t>
  </si>
  <si>
    <t>транспортные услуги</t>
  </si>
  <si>
    <t>10.17</t>
  </si>
  <si>
    <t>прочие расходы</t>
  </si>
  <si>
    <t>10.17.0</t>
  </si>
  <si>
    <t>О</t>
  </si>
  <si>
    <t>10.17.1</t>
  </si>
  <si>
    <t>статья затрат из сметы ОХР</t>
  </si>
  <si>
    <t>… (добавлять строки в середину таблицу)</t>
  </si>
  <si>
    <t>База для распределения согласно учетной политике ______________________________________</t>
  </si>
  <si>
    <t>рублей</t>
  </si>
  <si>
    <t>Месяц</t>
  </si>
  <si>
    <t xml:space="preserve">База для распределения ОХР, руб. </t>
  </si>
  <si>
    <t>ОХР</t>
  </si>
  <si>
    <t>Распределние ОХР по видам деятельности (подразделениям)</t>
  </si>
  <si>
    <t>Теплоснабжение всего, в т.ч.:</t>
  </si>
  <si>
    <t>Тариф 1</t>
  </si>
  <si>
    <t>Тариф 2</t>
  </si>
  <si>
    <t>Водоснаб-жение</t>
  </si>
  <si>
    <t>Водоотве-дение</t>
  </si>
  <si>
    <t>ТБО</t>
  </si>
  <si>
    <t xml:space="preserve">Прочие </t>
  </si>
  <si>
    <t>Всего</t>
  </si>
  <si>
    <t>Водоснабжение</t>
  </si>
  <si>
    <t>Водоотведение</t>
  </si>
  <si>
    <t>Доля, %</t>
  </si>
  <si>
    <t>Сумма ОХР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</si>
  <si>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</si>
  <si>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</si>
  <si>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</si>
  <si>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</si>
  <si>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</si>
  <si>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</si>
  <si>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</si>
  <si>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</si>
  <si>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</si>
  <si>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</si>
  <si>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</si>
  <si>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</si>
  <si>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Расходы на топливо и горюче-смазочные материалы для  работы автомашин и спецтехники</t>
  </si>
  <si>
    <t xml:space="preserve">Район __________________________                                  Организация ________________________________________________      </t>
  </si>
  <si>
    <t>Муниципальное образование___________________________________________</t>
  </si>
  <si>
    <t>Транспортный участок</t>
  </si>
  <si>
    <t>№  п/п</t>
  </si>
  <si>
    <t>Наименование машин и механизмов по маркам и видам топлива</t>
  </si>
  <si>
    <t xml:space="preserve"> Утвержденная норма расхода на мото-час работы или км пробега (л)</t>
  </si>
  <si>
    <t>Пробег , км</t>
  </si>
  <si>
    <t>Количество машино-часов работы</t>
  </si>
  <si>
    <t>Расход ГСМ, кг (л)</t>
  </si>
  <si>
    <t>Цена за 1 руб./ кг (руб./л)</t>
  </si>
  <si>
    <t>Затраты на ГСМ, руб.</t>
  </si>
  <si>
    <t>По норме</t>
  </si>
  <si>
    <t>прошлый год</t>
  </si>
  <si>
    <t>1.</t>
  </si>
  <si>
    <t>Дизельное топливо, всего, в том числе по маркам машин:</t>
  </si>
  <si>
    <t>х</t>
  </si>
  <si>
    <t>1.1.</t>
  </si>
  <si>
    <t>1.2.</t>
  </si>
  <si>
    <t>1.3.</t>
  </si>
  <si>
    <t>2.</t>
  </si>
  <si>
    <t>Бензин, всего, в том числе по маркам машин:</t>
  </si>
  <si>
    <t>2.1.</t>
  </si>
  <si>
    <t>2.2.</t>
  </si>
  <si>
    <t>2.3.</t>
  </si>
  <si>
    <t>3.</t>
  </si>
  <si>
    <t>Смазочные материалы, всего, в том числе по маркам машин и видам масел и смазок:</t>
  </si>
  <si>
    <t>3.1.</t>
  </si>
  <si>
    <t>Моторные масла</t>
  </si>
  <si>
    <t>3.1.1.</t>
  </si>
  <si>
    <t>3.1.2.</t>
  </si>
  <si>
    <t>3.2.</t>
  </si>
  <si>
    <t>Трансмиссионные масла</t>
  </si>
  <si>
    <t>3.2.1.</t>
  </si>
  <si>
    <t>3.2.2.</t>
  </si>
  <si>
    <t>3.3.</t>
  </si>
  <si>
    <t>Специальные масла и жидкости</t>
  </si>
  <si>
    <t>3.3.1.</t>
  </si>
  <si>
    <t>3.3.2.</t>
  </si>
  <si>
    <t>3.4.</t>
  </si>
  <si>
    <t>Пластичные (консистентные) смазки</t>
  </si>
  <si>
    <t>3.4.1.</t>
  </si>
  <si>
    <t>3.4.2.</t>
  </si>
  <si>
    <t>4.</t>
  </si>
  <si>
    <t>Всего топлива и смазочных материалов</t>
  </si>
  <si>
    <t>машина 1</t>
  </si>
  <si>
    <t>машина 2</t>
  </si>
  <si>
    <t>машина n</t>
  </si>
  <si>
    <t xml:space="preserve">Расходы на оплату труда, фактическая численность и средняя заработная плата  </t>
  </si>
  <si>
    <t>Подразделение _________________________________________</t>
  </si>
  <si>
    <t>чел.</t>
  </si>
  <si>
    <t>Доплаты за вредность</t>
  </si>
  <si>
    <t>За работу в ночн. время</t>
  </si>
  <si>
    <t>Выходные и праздн. дни</t>
  </si>
  <si>
    <t>За профес-сионализм</t>
  </si>
  <si>
    <t>Вознагражд. по итогам года</t>
  </si>
  <si>
    <t>За выслугу лет</t>
  </si>
  <si>
    <t>Районый коэф.</t>
  </si>
  <si>
    <t>Северная надбавка</t>
  </si>
  <si>
    <t>Договоры подряда</t>
  </si>
  <si>
    <t>ВСЕГО</t>
  </si>
  <si>
    <t>Средняя з/плата</t>
  </si>
  <si>
    <t>ИТОГО</t>
  </si>
  <si>
    <t>Среднегодовой размер, %</t>
  </si>
  <si>
    <t xml:space="preserve">Прилагаются копии первичных документов: бухгалтерские регистры, при необходимости - расчетные ведомости </t>
  </si>
  <si>
    <t>* Заполняется отдельно по каждому подразделению  (АУП, транспортный цех, вспомогательные подразделения)</t>
  </si>
  <si>
    <t>Полученная смета должна полностью соответствовать аналогичному листу в шаблоне CALC.JOINTCOST!</t>
  </si>
  <si>
    <t>В обязательном порядке прилагаются карточки счета 26</t>
  </si>
  <si>
    <t>для заполнения</t>
  </si>
  <si>
    <t>формулы</t>
  </si>
  <si>
    <t>№ п.п.</t>
  </si>
  <si>
    <t>Наименовение подразделения (участка, отдела, службы, цеха) иди должности, за которым закреплено транспортное средство (ТС)</t>
  </si>
  <si>
    <t>Местонахождение подразделения (участка, отдела, службы, цеха, должности)</t>
  </si>
  <si>
    <t>Целевое использование (назначение) ТС*</t>
  </si>
  <si>
    <t>указать сферу деятельности и объект (котельная, насосная станция, сети и т.д.), на котором эксплуатировалось ТС</t>
  </si>
  <si>
    <t xml:space="preserve">Категория ТС (выбрать из выпадающего списка)     </t>
  </si>
  <si>
    <t xml:space="preserve">Марка, модель ТС </t>
  </si>
  <si>
    <t>Регистрационный номер ТС</t>
  </si>
  <si>
    <t>Реквизиты договора (№ и дата)</t>
  </si>
  <si>
    <t xml:space="preserve">Информация  о закупке (№ и дата извещения) </t>
  </si>
  <si>
    <t>ИТОГО за год</t>
  </si>
  <si>
    <t>сфера деятельности (выбрать из выпадающего списка)</t>
  </si>
  <si>
    <t>наиментование объекта</t>
  </si>
  <si>
    <t>стоимость 1 часа работы ТС, руб.</t>
  </si>
  <si>
    <t>стоимость 1 км пробега ТС, руб.</t>
  </si>
  <si>
    <t>кол-во часов работы,  час</t>
  </si>
  <si>
    <t>пробег ТС, км</t>
  </si>
  <si>
    <t xml:space="preserve">стоимость услуг </t>
  </si>
  <si>
    <t>Стоимость 1 часа работы ТС, руб.</t>
  </si>
  <si>
    <t>Стоимость 1 км пробега ТС, руб.</t>
  </si>
  <si>
    <t xml:space="preserve">* например, доставка персонала, перевозка грузов, очистка территории от снега, вывоз шлака, откачка жидкостей, буртовка, земляные работы, погрузочно-разгрузочные работы и пр. </t>
  </si>
  <si>
    <t>теплоснабжение</t>
  </si>
  <si>
    <t>вывоз ЖБО</t>
  </si>
  <si>
    <t>вывоз ТКО</t>
  </si>
  <si>
    <t xml:space="preserve">утилизация ТКО </t>
  </si>
  <si>
    <t>прочие нерегулируемые виды</t>
  </si>
  <si>
    <t>легковой автомобиль общего назначения</t>
  </si>
  <si>
    <t>грузовой автомобиль общего назначения</t>
  </si>
  <si>
    <t>грузопассажирский автомобиль</t>
  </si>
  <si>
    <t>автомобиль-тягач</t>
  </si>
  <si>
    <t>автобус</t>
  </si>
  <si>
    <t>микроавтобус</t>
  </si>
  <si>
    <t>трактор</t>
  </si>
  <si>
    <t>погрузчик</t>
  </si>
  <si>
    <t>бульдозер</t>
  </si>
  <si>
    <t>экскаватор</t>
  </si>
  <si>
    <t>самосвал</t>
  </si>
  <si>
    <t>ассенизаторские машины</t>
  </si>
  <si>
    <t>краны</t>
  </si>
  <si>
    <t>другая спецтехника</t>
  </si>
  <si>
    <t>Сумма полученной субсидии</t>
  </si>
  <si>
    <t>Итого:</t>
  </si>
  <si>
    <t>Дата получения субсидии</t>
  </si>
  <si>
    <t>Наименование контрагента (исполнителя по договору в 2023 году)</t>
  </si>
  <si>
    <t>№ пп</t>
  </si>
  <si>
    <t>Контрагент</t>
  </si>
  <si>
    <t>реквизиты договора</t>
  </si>
  <si>
    <t>услуга по договору</t>
  </si>
  <si>
    <t>сумма фактических расходов по данному договору</t>
  </si>
  <si>
    <t>статья расходов в смете ОХР</t>
  </si>
  <si>
    <t>статья расходов в смете транспортных расходов</t>
  </si>
  <si>
    <t>статья расходов в смете вспомогательных расходов</t>
  </si>
  <si>
    <t>наменование полученного дохода согласно данным счета 90.01</t>
  </si>
  <si>
    <t>сумма полученного дохода</t>
  </si>
  <si>
    <t>контрагент, реквизиты договора</t>
  </si>
  <si>
    <t>сумма расходов</t>
  </si>
  <si>
    <t>Оборотно-сальдовая ведомость по счету 26 за 2024 г.</t>
  </si>
  <si>
    <t>2024 год (факт)</t>
  </si>
  <si>
    <t>2026 год (план)</t>
  </si>
  <si>
    <t>факт 2024</t>
  </si>
  <si>
    <t>Распределение общехозяйственных расходов по факту за 2024 год</t>
  </si>
  <si>
    <t>Оборотно-сальдовая ведомость по счету 90 за 2024 г.</t>
  </si>
  <si>
    <t>Оборотно-сальдовая ведомость по счету 91 за 2024 г. ( с расшифровкой 91.01. и 91.02)</t>
  </si>
  <si>
    <t>наменование полученного дохода согласно данным счета 91.01</t>
  </si>
  <si>
    <t>вид оказанной услуги/полученного дохода</t>
  </si>
  <si>
    <t xml:space="preserve">расшифровка прочих доходов </t>
  </si>
  <si>
    <t>наменование расходов согласно данным счета 91.02</t>
  </si>
  <si>
    <t>вид расходов/вид услуги</t>
  </si>
  <si>
    <t>сумма расходов по данному виду деятельности (счет на котором учитываются расходы) (при наличии)</t>
  </si>
  <si>
    <t>итого</t>
  </si>
  <si>
    <t>расшифровка прочих доходов счета 91.01</t>
  </si>
  <si>
    <t>расшифровка прочих расходов счета 91.02</t>
  </si>
  <si>
    <t>Расшифровка транспортных расходов за 2024 год (факт)</t>
  </si>
  <si>
    <t>Факт  2024 год</t>
  </si>
  <si>
    <t>Планируемый период               (2026 год)</t>
  </si>
  <si>
    <t>по данным бухгалтерского учета за 2024 год</t>
  </si>
  <si>
    <t>Основная зар/плата (оклад, среднемесячная тарифная ставка)</t>
  </si>
  <si>
    <t>Факт. списочная числ.</t>
  </si>
  <si>
    <t>Премия ежемесячная</t>
  </si>
  <si>
    <t>больничные</t>
  </si>
  <si>
    <t>материальная помощь</t>
  </si>
  <si>
    <t>разовые выплаты (в т.ч. премии)</t>
  </si>
  <si>
    <t>отпускные (в т.ч. дополнительный отпуск)</t>
  </si>
  <si>
    <t>учебный отпуск</t>
  </si>
  <si>
    <t>руководство бригадой</t>
  </si>
  <si>
    <t>расширение зон обслуживания, разъездной характер работ</t>
  </si>
  <si>
    <r>
      <t xml:space="preserve">прочие доплаты </t>
    </r>
    <r>
      <rPr>
        <b/>
        <sz val="11"/>
        <color rgb="FFFF0000"/>
        <rFont val="Times New Roman CYR"/>
        <charset val="204"/>
      </rPr>
      <t>(указать на что)</t>
    </r>
  </si>
  <si>
    <t>Численность по договорам подряда</t>
  </si>
  <si>
    <t>Совместительство</t>
  </si>
  <si>
    <t>** Предоставляется информация по договорам подряда (см. таблицу ниже)</t>
  </si>
  <si>
    <t>выполняемые работы по договорам подряда</t>
  </si>
  <si>
    <t>сумма расходов по договору</t>
  </si>
  <si>
    <t>количество отработанных часов по договору</t>
  </si>
  <si>
    <t>расшифровка расходов по договорам подряда (ГПХ) за 2024 год</t>
  </si>
  <si>
    <t>цели предоставления бюджетной субсидии (что компенсируется субсидией и за какой период)</t>
  </si>
  <si>
    <t>цели расходования бюджетной субсидии</t>
  </si>
  <si>
    <t>сумма расходования субсидии</t>
  </si>
  <si>
    <t>1.n.</t>
  </si>
  <si>
    <t>2.n.</t>
  </si>
  <si>
    <t>Реквизиты соглашения о полученной субсидии (с указанием сторон соглашения)</t>
  </si>
  <si>
    <t>сумма плановых расходов по данному договору</t>
  </si>
  <si>
    <t>Ссылка на документ в формате https://regportal-tariff.ru/…</t>
  </si>
  <si>
    <t>Примечание: все распоряжения о полученных субсидиях также прикрепляются на лист документы, в раздел "Прочие" ( в формате PDF), также на лист Документы прикрепляется ОСВ счета полученной субсидии (86, 91 или тот счет, на котором у РСО ведется учет субсидий)</t>
  </si>
  <si>
    <t>Информация о пулученных бюджетных субсидиях в целом по организации за 2024 год</t>
  </si>
  <si>
    <t>Анализ зарплаты по сотрудникам (в целом за период)</t>
  </si>
  <si>
    <t>Организация</t>
  </si>
  <si>
    <t>Период</t>
  </si>
  <si>
    <t>Январь 2024 - Декабрь 2025</t>
  </si>
  <si>
    <t>- НЕОБХОДИМО ВСТАВИТЬ СВОЙ АНАЛИЗ ЗАРПЛАТЫ ПО КАЖДОМУ ИЗ ВИДОВ РАСПРЕДЕЛЯЕМЫХ РАСХОДОВ (общехозяйственные, траснпортные, вспомогательные)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</si>
</sst>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_-* #,##0.00\ _₽_-;\-* #,##0.00\ _₽_-;_-* &quot;-&quot;??\ _₽_-;_-@_-"/>
    <numFmt numFmtId="165" formatCode="0.0%"/>
    <numFmt numFmtId="166" formatCode="_-* #,##0.00[$€-1]_-;\-* #,##0.00[$€-1]_-;_-* &quot;-&quot;??[$€-1]_-"/>
    <numFmt numFmtId="167" formatCode="_-* #,##0\ _р_._-;\-* #,##0\ _р_._-;_-* &quot;-&quot;\ _р_._-;_-@_-"/>
    <numFmt numFmtId="168" formatCode="&quot;$&quot;#,##0_);[Red]\(&quot;$&quot;#,##0\)"/>
    <numFmt numFmtId="169" formatCode="#,##0.0"/>
    <numFmt numFmtId="170" formatCode="#,##0.000"/>
    <numFmt numFmtId="171" formatCode="#,##0.0000"/>
    <numFmt numFmtId="172" formatCode="_-&quot;Ј&quot;* #,##0.00_-;\-&quot;Ј&quot;* #,##0.00_-;_-&quot;Ј&quot;* &quot;-&quot;??_-;_-@_-"/>
    <numFmt numFmtId="173" formatCode="General_)"/>
    <numFmt numFmtId="174" formatCode="0.0"/>
    <numFmt numFmtId="175" formatCode="_-* #,##0_р_._-;\-* #,##0_р_._-;_-* &quot;-&quot;_р_._-;_-@_-"/>
    <numFmt numFmtId="176" formatCode="_-* #,##0.00_р_._-;\-* #,##0.00_р_._-;_-* &quot;-&quot;??_р_._-;_-@_-"/>
    <numFmt numFmtId="177" formatCode="_-* #,##0_р_._-;\-* #,##0_р_._-;_-* &quot;-&quot;??_р_._-;_-@_-"/>
    <numFmt numFmtId="178" formatCode="&quot; &quot;#,##0.00&quot;    &quot;;&quot;-&quot;#,##0.00&quot;    &quot;;&quot; -&quot;#&quot;    &quot;;&quot; &quot;@&quot; &quot;"/>
    <numFmt numFmtId="179" formatCode="_(* #,##0.00_);_(* \(#,##0.00\);_(* &quot;-&quot;??_);_(@_)"/>
    <numFmt numFmtId="180" formatCode="\ #,##0.00&quot;    &quot;;\-#,##0.00&quot;    &quot;;&quot; -&quot;#&quot;    &quot;;@\ "/>
  </numFmts>
  <fonts count="102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color indexed="24"/>
      <name val="Arial"/>
      <family val="2"/>
      <charset val="204"/>
    </font>
    <font>
      <sz val="10"/>
      <name val="Tahoma"/>
      <family val="2"/>
      <charset val="204"/>
    </font>
    <font>
      <b/>
      <sz val="9"/>
      <color rgb="FFFF000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u/>
      <sz val="10"/>
      <color theme="10"/>
      <name val="Tahoma"/>
      <family val="2"/>
      <charset val="204"/>
    </font>
    <font>
      <b/>
      <u/>
      <sz val="9"/>
      <color theme="1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0"/>
      <name val="Tahoma"/>
      <family val="2"/>
      <charset val="204"/>
    </font>
    <font>
      <b/>
      <i/>
      <sz val="9"/>
      <name val="Tahoma"/>
      <family val="2"/>
      <charset val="204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10"/>
      <color theme="0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1"/>
      <color indexed="22"/>
      <name val="Wingdings 2"/>
      <family val="1"/>
      <charset val="2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10"/>
      <color theme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2"/>
      <name val="Times New Roman"/>
      <family val="1"/>
      <charset val="204"/>
    </font>
    <font>
      <sz val="9"/>
      <color indexed="11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Times New Roman CYR"/>
      <charset val="204"/>
    </font>
    <font>
      <b/>
      <i/>
      <sz val="14"/>
      <name val="Times New Roman CYR"/>
      <charset val="204"/>
    </font>
    <font>
      <b/>
      <sz val="12"/>
      <name val="Times New Roman Cyr"/>
      <family val="1"/>
      <charset val="204"/>
    </font>
    <font>
      <b/>
      <sz val="10"/>
      <name val="Times New Roman CYR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charset val="204"/>
    </font>
    <font>
      <sz val="11"/>
      <name val="Arial Cyr"/>
      <charset val="204"/>
    </font>
    <font>
      <sz val="11"/>
      <name val="Times New Roman Cyr"/>
      <family val="1"/>
      <charset val="204"/>
    </font>
    <font>
      <sz val="10"/>
      <name val="NTHarmonica"/>
    </font>
    <font>
      <b/>
      <i/>
      <sz val="14"/>
      <name val="Times New Roman Cyr"/>
      <family val="1"/>
      <charset val="204"/>
    </font>
    <font>
      <sz val="10"/>
      <name val="Times New Roman Cyr"/>
      <family val="1"/>
      <charset val="204"/>
    </font>
    <font>
      <b/>
      <i/>
      <sz val="18"/>
      <name val="Arial CYR"/>
      <charset val="204"/>
    </font>
    <font>
      <b/>
      <i/>
      <sz val="16"/>
      <name val="Arial CYR"/>
      <charset val="204"/>
    </font>
    <font>
      <b/>
      <sz val="14"/>
      <name val="Times New Roman Cyr"/>
      <family val="1"/>
      <charset val="204"/>
    </font>
    <font>
      <b/>
      <sz val="14"/>
      <name val="Arial Cyr"/>
      <family val="2"/>
      <charset val="204"/>
    </font>
    <font>
      <sz val="14"/>
      <name val="Times New Roman Cyr"/>
      <charset val="204"/>
    </font>
    <font>
      <sz val="14"/>
      <name val="Arial CYR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rgb="FF000000"/>
      <name val="Tahoma"/>
      <family val="2"/>
      <charset val="204"/>
    </font>
    <font>
      <b/>
      <i/>
      <sz val="16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5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rgb="FF00000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Times New Roman CYR"/>
      <charset val="204"/>
    </font>
    <font>
      <b/>
      <sz val="16"/>
      <name val="Times New Roman"/>
      <family val="1"/>
      <charset val="204"/>
    </font>
    <font>
      <i/>
      <sz val="12"/>
      <name val="Times New Roman Cyr"/>
      <charset val="204"/>
    </font>
    <font>
      <b/>
      <sz val="18"/>
      <color rgb="FF009646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14996795556505021"/>
        <bgColor indexed="0"/>
      </patternFill>
    </fill>
    <fill>
      <patternFill patternType="solid">
        <fgColor indexed="41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6" fillId="0" borderId="0">
      <alignment wrapText="1"/>
    </xf>
    <xf numFmtId="0" fontId="15" fillId="0" borderId="0"/>
    <xf numFmtId="0" fontId="21" fillId="0" borderId="0"/>
    <xf numFmtId="0" fontId="24" fillId="0" borderId="0"/>
    <xf numFmtId="166" fontId="24" fillId="0" borderId="0"/>
    <xf numFmtId="0" fontId="25" fillId="0" borderId="0"/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0" fontId="25" fillId="0" borderId="0"/>
    <xf numFmtId="0" fontId="24" fillId="0" borderId="0"/>
    <xf numFmtId="0" fontId="6" fillId="0" borderId="14" applyNumberFormat="0" applyAlignment="0">
      <protection locked="0"/>
    </xf>
    <xf numFmtId="167" fontId="27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9" fillId="6" borderId="0">
      <protection locked="0"/>
    </xf>
    <xf numFmtId="0" fontId="29" fillId="0" borderId="0" applyFill="0" applyBorder="0" applyProtection="0">
      <alignment vertical="center"/>
    </xf>
    <xf numFmtId="170" fontId="9" fillId="6" borderId="0">
      <protection locked="0"/>
    </xf>
    <xf numFmtId="171" fontId="9" fillId="6" borderId="0"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6" fillId="10" borderId="14" applyNumberFormat="0" applyAlignment="0"/>
    <xf numFmtId="0" fontId="6" fillId="10" borderId="14" applyNumberFormat="0" applyAlignment="0"/>
    <xf numFmtId="0" fontId="31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32" fillId="0" borderId="0"/>
    <xf numFmtId="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49" fontId="33" fillId="11" borderId="15" applyNumberFormat="0">
      <alignment horizontal="center"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wrapText="1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8" fillId="0" borderId="16" applyBorder="0">
      <alignment horizontal="center" vertical="center" wrapText="1"/>
    </xf>
    <xf numFmtId="0" fontId="38" fillId="0" borderId="0"/>
    <xf numFmtId="49" fontId="9" fillId="0" borderId="0" applyBorder="0">
      <alignment vertical="top"/>
    </xf>
    <xf numFmtId="0" fontId="15" fillId="0" borderId="0"/>
    <xf numFmtId="0" fontId="15" fillId="0" borderId="0"/>
    <xf numFmtId="0" fontId="15" fillId="0" borderId="0" applyNumberFormat="0"/>
    <xf numFmtId="0" fontId="39" fillId="12" borderId="0" applyNumberFormat="0" applyBorder="0" applyAlignment="0">
      <alignment horizontal="left" vertical="center"/>
    </xf>
    <xf numFmtId="0" fontId="15" fillId="0" borderId="0"/>
    <xf numFmtId="0" fontId="40" fillId="0" borderId="0"/>
    <xf numFmtId="0" fontId="15" fillId="0" borderId="0"/>
    <xf numFmtId="49" fontId="9" fillId="12" borderId="0" applyBorder="0">
      <alignment vertical="top"/>
    </xf>
    <xf numFmtId="0" fontId="6" fillId="0" borderId="0">
      <alignment wrapText="1"/>
    </xf>
    <xf numFmtId="0" fontId="6" fillId="0" borderId="0">
      <alignment wrapText="1"/>
    </xf>
    <xf numFmtId="49" fontId="9" fillId="0" borderId="0" applyBorder="0">
      <alignment vertical="top"/>
    </xf>
    <xf numFmtId="0" fontId="41" fillId="0" borderId="0"/>
    <xf numFmtId="0" fontId="46" fillId="0" borderId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4" fillId="0" borderId="0"/>
    <xf numFmtId="0" fontId="55" fillId="0" borderId="0" applyNumberFormat="0">
      <alignment horizontal="left"/>
    </xf>
    <xf numFmtId="173" fontId="56" fillId="0" borderId="51">
      <protection locked="0"/>
    </xf>
    <xf numFmtId="0" fontId="57" fillId="0" borderId="0" applyBorder="0">
      <alignment horizontal="center" vertical="center" wrapText="1"/>
    </xf>
    <xf numFmtId="173" fontId="58" fillId="14" borderId="51"/>
    <xf numFmtId="4" fontId="9" fillId="6" borderId="19" applyBorder="0">
      <alignment horizontal="right"/>
    </xf>
    <xf numFmtId="0" fontId="27" fillId="5" borderId="0" applyFill="0">
      <alignment wrapText="1"/>
    </xf>
    <xf numFmtId="0" fontId="59" fillId="0" borderId="0">
      <alignment horizontal="center" vertical="top" wrapText="1"/>
    </xf>
    <xf numFmtId="0" fontId="60" fillId="0" borderId="0">
      <alignment horizontal="centerContinuous" vertical="center" wrapText="1"/>
    </xf>
    <xf numFmtId="0" fontId="61" fillId="0" borderId="0"/>
    <xf numFmtId="49" fontId="9" fillId="0" borderId="0" applyBorder="0">
      <alignment vertical="top"/>
    </xf>
    <xf numFmtId="49" fontId="9" fillId="0" borderId="0" applyBorder="0">
      <alignment vertical="top"/>
    </xf>
    <xf numFmtId="0" fontId="53" fillId="0" borderId="0"/>
    <xf numFmtId="0" fontId="53" fillId="0" borderId="0"/>
    <xf numFmtId="0" fontId="61" fillId="0" borderId="0"/>
    <xf numFmtId="174" fontId="63" fillId="6" borderId="52" applyNumberFormat="0" applyBorder="0" applyAlignment="0">
      <alignment vertical="center"/>
      <protection locked="0"/>
    </xf>
    <xf numFmtId="9" fontId="46" fillId="0" borderId="0" applyFont="0" applyFill="0" applyBorder="0" applyAlignment="0" applyProtection="0"/>
    <xf numFmtId="0" fontId="24" fillId="0" borderId="0"/>
    <xf numFmtId="49" fontId="27" fillId="0" borderId="0">
      <alignment horizontal="center"/>
    </xf>
    <xf numFmtId="175" fontId="64" fillId="0" borderId="0" applyFont="0" applyFill="0" applyBorder="0" applyAlignment="0" applyProtection="0"/>
    <xf numFmtId="176" fontId="64" fillId="0" borderId="0" applyFont="0" applyFill="0" applyBorder="0" applyAlignment="0" applyProtection="0"/>
    <xf numFmtId="4" fontId="9" fillId="5" borderId="0" applyBorder="0">
      <alignment horizontal="right"/>
    </xf>
    <xf numFmtId="4" fontId="9" fillId="15" borderId="23" applyBorder="0">
      <alignment horizontal="right"/>
    </xf>
    <xf numFmtId="4" fontId="9" fillId="5" borderId="19" applyFont="0" applyBorder="0">
      <alignment horizontal="right"/>
    </xf>
    <xf numFmtId="0" fontId="46" fillId="0" borderId="0"/>
    <xf numFmtId="0" fontId="21" fillId="0" borderId="0"/>
    <xf numFmtId="0" fontId="25" fillId="0" borderId="0"/>
    <xf numFmtId="0" fontId="15" fillId="0" borderId="0"/>
    <xf numFmtId="178" fontId="90" fillId="0" borderId="0" applyFont="0" applyBorder="0" applyProtection="0"/>
    <xf numFmtId="0" fontId="91" fillId="0" borderId="0" applyBorder="0" applyProtection="0"/>
    <xf numFmtId="0" fontId="15" fillId="0" borderId="0"/>
    <xf numFmtId="0" fontId="15" fillId="0" borderId="0"/>
    <xf numFmtId="176" fontId="15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80" fillId="0" borderId="0" applyFont="0" applyFill="0" applyBorder="0" applyAlignment="0" applyProtection="0"/>
    <xf numFmtId="176" fontId="80" fillId="0" borderId="0" applyFont="0" applyFill="0" applyBorder="0" applyAlignment="0" applyProtection="0"/>
    <xf numFmtId="180" fontId="91" fillId="0" borderId="0" applyBorder="0" applyProtection="0"/>
    <xf numFmtId="164" fontId="80" fillId="0" borderId="0" applyFont="0" applyFill="0" applyBorder="0" applyAlignment="0" applyProtection="0"/>
    <xf numFmtId="0" fontId="3" fillId="0" borderId="0"/>
  </cellStyleXfs>
  <cellXfs count="363">
    <xf numFmtId="0" fontId="0" fillId="0" borderId="0" xfId="0"/>
    <xf numFmtId="0" fontId="6" fillId="0" borderId="0" xfId="1" applyAlignment="1" applyProtection="1"/>
    <xf numFmtId="0" fontId="6" fillId="0" borderId="0" xfId="1" applyProtection="1">
      <alignment wrapText="1"/>
    </xf>
    <xf numFmtId="4" fontId="7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horizontal="center" vertical="center" wrapText="1"/>
    </xf>
    <xf numFmtId="1" fontId="9" fillId="0" borderId="0" xfId="1" applyNumberFormat="1" applyFont="1" applyAlignment="1"/>
    <xf numFmtId="0" fontId="6" fillId="0" borderId="0" xfId="1" applyAlignment="1" applyProtection="1">
      <alignment horizontal="left" wrapText="1" indent="2"/>
    </xf>
    <xf numFmtId="0" fontId="10" fillId="0" borderId="0" xfId="1" applyFont="1" applyAlignment="1" applyProtection="1"/>
    <xf numFmtId="0" fontId="11" fillId="0" borderId="0" xfId="1" applyFont="1" applyAlignment="1" applyProtection="1"/>
    <xf numFmtId="0" fontId="9" fillId="0" borderId="0" xfId="1" applyFont="1" applyProtection="1">
      <alignment wrapText="1"/>
    </xf>
    <xf numFmtId="0" fontId="12" fillId="0" borderId="0" xfId="1" applyFont="1" applyProtection="1">
      <alignment wrapText="1"/>
    </xf>
    <xf numFmtId="0" fontId="9" fillId="0" borderId="0" xfId="1" applyFont="1" applyAlignment="1" applyProtection="1">
      <alignment horizontal="right" wrapText="1"/>
    </xf>
    <xf numFmtId="0" fontId="8" fillId="0" borderId="0" xfId="1" applyFont="1" applyFill="1" applyBorder="1" applyAlignment="1" applyProtection="1">
      <alignment vertical="center"/>
    </xf>
    <xf numFmtId="0" fontId="6" fillId="0" borderId="0" xfId="1" applyAlignment="1"/>
    <xf numFmtId="0" fontId="6" fillId="0" borderId="0" xfId="1">
      <alignment wrapText="1"/>
    </xf>
    <xf numFmtId="0" fontId="13" fillId="0" borderId="1" xfId="1" applyFont="1" applyFill="1" applyBorder="1" applyAlignment="1">
      <alignment horizontal="left" vertical="center" indent="1"/>
    </xf>
    <xf numFmtId="0" fontId="8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wrapText="1"/>
    </xf>
    <xf numFmtId="0" fontId="9" fillId="0" borderId="0" xfId="1" applyFont="1" applyFill="1" applyAlignment="1" applyProtection="1">
      <alignment horizontal="right" wrapText="1"/>
    </xf>
    <xf numFmtId="0" fontId="14" fillId="0" borderId="0" xfId="1" applyFont="1" applyFill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6" fillId="0" borderId="0" xfId="1" applyAlignment="1" applyProtection="1">
      <alignment horizontal="center"/>
    </xf>
    <xf numFmtId="0" fontId="6" fillId="0" borderId="0" xfId="1" applyAlignment="1" applyProtection="1">
      <alignment horizont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7" fillId="0" borderId="0" xfId="1" applyFont="1" applyFill="1" applyAlignment="1" applyProtection="1"/>
    <xf numFmtId="4" fontId="19" fillId="4" borderId="2" xfId="1" applyNumberFormat="1" applyFont="1" applyFill="1" applyBorder="1" applyAlignment="1" applyProtection="1">
      <alignment horizontal="right" vertical="center" wrapText="1"/>
    </xf>
    <xf numFmtId="165" fontId="19" fillId="4" borderId="11" xfId="1" applyNumberFormat="1" applyFont="1" applyFill="1" applyBorder="1" applyAlignment="1" applyProtection="1">
      <alignment horizontal="right" vertical="center" wrapText="1"/>
    </xf>
    <xf numFmtId="4" fontId="19" fillId="4" borderId="0" xfId="1" applyNumberFormat="1" applyFont="1" applyFill="1" applyBorder="1" applyAlignment="1" applyProtection="1">
      <alignment horizontal="right" vertical="center" wrapText="1"/>
    </xf>
    <xf numFmtId="0" fontId="20" fillId="0" borderId="0" xfId="1" applyFont="1" applyAlignment="1" applyProtection="1"/>
    <xf numFmtId="0" fontId="20" fillId="0" borderId="0" xfId="1" applyFont="1" applyProtection="1">
      <alignment wrapText="1"/>
    </xf>
    <xf numFmtId="3" fontId="9" fillId="0" borderId="2" xfId="1" applyNumberFormat="1" applyFont="1" applyFill="1" applyBorder="1" applyAlignment="1" applyProtection="1">
      <alignment horizontal="center" vertical="center"/>
    </xf>
    <xf numFmtId="3" fontId="9" fillId="0" borderId="2" xfId="1" applyNumberFormat="1" applyFont="1" applyFill="1" applyBorder="1" applyAlignment="1" applyProtection="1">
      <alignment horizontal="left" vertical="center" wrapText="1"/>
    </xf>
    <xf numFmtId="4" fontId="9" fillId="5" borderId="2" xfId="1" applyNumberFormat="1" applyFont="1" applyFill="1" applyBorder="1" applyAlignment="1" applyProtection="1">
      <alignment horizontal="right" vertical="center" wrapText="1"/>
    </xf>
    <xf numFmtId="165" fontId="9" fillId="5" borderId="11" xfId="1" applyNumberFormat="1" applyFont="1" applyFill="1" applyBorder="1" applyAlignment="1" applyProtection="1">
      <alignment horizontal="right" vertical="center" wrapText="1"/>
    </xf>
    <xf numFmtId="4" fontId="9" fillId="7" borderId="2" xfId="1" applyNumberFormat="1" applyFont="1" applyFill="1" applyBorder="1" applyAlignment="1" applyProtection="1">
      <alignment horizontal="right" vertical="center" wrapText="1"/>
    </xf>
    <xf numFmtId="49" fontId="9" fillId="7" borderId="11" xfId="1" applyNumberFormat="1" applyFont="1" applyFill="1" applyBorder="1" applyAlignment="1" applyProtection="1">
      <alignment horizontal="left" vertical="center" wrapText="1"/>
    </xf>
    <xf numFmtId="3" fontId="9" fillId="0" borderId="2" xfId="1" quotePrefix="1" applyNumberFormat="1" applyFont="1" applyFill="1" applyBorder="1" applyAlignment="1" applyProtection="1">
      <alignment horizontal="center" vertical="center"/>
    </xf>
    <xf numFmtId="3" fontId="9" fillId="0" borderId="2" xfId="1" applyNumberFormat="1" applyFont="1" applyFill="1" applyBorder="1" applyAlignment="1" applyProtection="1">
      <alignment horizontal="left" vertical="center" wrapText="1" indent="1"/>
    </xf>
    <xf numFmtId="4" fontId="9" fillId="8" borderId="2" xfId="1" applyNumberFormat="1" applyFont="1" applyFill="1" applyBorder="1" applyAlignment="1" applyProtection="1">
      <alignment vertical="center" wrapText="1" readingOrder="1"/>
      <protection hidden="1"/>
    </xf>
    <xf numFmtId="3" fontId="9" fillId="0" borderId="2" xfId="1" applyNumberFormat="1" applyFont="1" applyFill="1" applyBorder="1" applyAlignment="1" applyProtection="1">
      <alignment horizontal="left" vertical="center" indent="1"/>
    </xf>
    <xf numFmtId="4" fontId="9" fillId="5" borderId="2" xfId="1" applyNumberFormat="1" applyFont="1" applyFill="1" applyBorder="1" applyAlignment="1" applyProtection="1">
      <alignment horizontal="right" vertical="center"/>
    </xf>
    <xf numFmtId="3" fontId="9" fillId="0" borderId="2" xfId="1" applyNumberFormat="1" applyFont="1" applyFill="1" applyBorder="1" applyAlignment="1" applyProtection="1">
      <alignment horizontal="left" vertical="center"/>
    </xf>
    <xf numFmtId="165" fontId="9" fillId="5" borderId="11" xfId="1" applyNumberFormat="1" applyFont="1" applyFill="1" applyBorder="1" applyAlignment="1" applyProtection="1">
      <alignment horizontal="right" vertical="center"/>
    </xf>
    <xf numFmtId="4" fontId="9" fillId="5" borderId="11" xfId="1" applyNumberFormat="1" applyFont="1" applyFill="1" applyBorder="1" applyAlignment="1" applyProtection="1">
      <alignment horizontal="right" vertical="center" wrapText="1"/>
    </xf>
    <xf numFmtId="0" fontId="20" fillId="0" borderId="0" xfId="1" applyFont="1" applyFill="1" applyAlignment="1" applyProtection="1"/>
    <xf numFmtId="0" fontId="20" fillId="0" borderId="0" xfId="1" applyFont="1" applyFill="1" applyProtection="1">
      <alignment wrapText="1"/>
    </xf>
    <xf numFmtId="4" fontId="20" fillId="0" borderId="0" xfId="1" applyNumberFormat="1" applyFont="1" applyAlignment="1" applyProtection="1"/>
    <xf numFmtId="0" fontId="20" fillId="0" borderId="0" xfId="1" applyFont="1" applyFill="1" applyAlignment="1"/>
    <xf numFmtId="0" fontId="22" fillId="0" borderId="12" xfId="3" applyFont="1" applyFill="1" applyBorder="1" applyAlignment="1" applyProtection="1">
      <alignment horizontal="left" vertical="center" wrapText="1"/>
    </xf>
    <xf numFmtId="3" fontId="9" fillId="0" borderId="11" xfId="1" quotePrefix="1" applyNumberFormat="1" applyFont="1" applyFill="1" applyBorder="1" applyAlignment="1" applyProtection="1">
      <alignment horizontal="center" vertical="center"/>
    </xf>
    <xf numFmtId="0" fontId="9" fillId="0" borderId="11" xfId="1" applyFont="1" applyFill="1" applyBorder="1" applyAlignment="1" applyProtection="1">
      <alignment horizontal="left" vertical="center" wrapText="1" indent="1"/>
    </xf>
    <xf numFmtId="4" fontId="9" fillId="5" borderId="11" xfId="1" applyNumberFormat="1" applyFont="1" applyFill="1" applyBorder="1" applyAlignment="1" applyProtection="1">
      <alignment vertical="center" wrapText="1"/>
    </xf>
    <xf numFmtId="3" fontId="9" fillId="0" borderId="13" xfId="1" quotePrefix="1" applyNumberFormat="1" applyFont="1" applyFill="1" applyBorder="1" applyAlignment="1" applyProtection="1">
      <alignment horizontal="center" vertical="center"/>
    </xf>
    <xf numFmtId="0" fontId="9" fillId="0" borderId="13" xfId="1" applyFont="1" applyFill="1" applyBorder="1" applyAlignment="1" applyProtection="1">
      <alignment horizontal="left" vertical="center" wrapText="1" indent="2"/>
    </xf>
    <xf numFmtId="4" fontId="9" fillId="0" borderId="13" xfId="1" applyNumberFormat="1" applyFont="1" applyFill="1" applyBorder="1" applyAlignment="1" applyProtection="1">
      <alignment horizontal="right" vertical="center" wrapText="1"/>
    </xf>
    <xf numFmtId="165" fontId="9" fillId="0" borderId="13" xfId="1" applyNumberFormat="1" applyFont="1" applyFill="1" applyBorder="1" applyAlignment="1" applyProtection="1">
      <alignment horizontal="right" vertical="center" wrapText="1"/>
    </xf>
    <xf numFmtId="49" fontId="9" fillId="0" borderId="13" xfId="1" applyNumberFormat="1" applyFont="1" applyFill="1" applyBorder="1" applyAlignment="1" applyProtection="1">
      <alignment horizontal="left" vertical="center" wrapText="1"/>
    </xf>
    <xf numFmtId="49" fontId="18" fillId="0" borderId="0" xfId="1" applyNumberFormat="1" applyFont="1" applyAlignment="1" applyProtection="1"/>
    <xf numFmtId="0" fontId="18" fillId="0" borderId="0" xfId="1" applyFont="1" applyAlignment="1" applyProtection="1"/>
    <xf numFmtId="0" fontId="18" fillId="0" borderId="0" xfId="1" applyFont="1" applyProtection="1">
      <alignment wrapText="1"/>
    </xf>
    <xf numFmtId="0" fontId="23" fillId="0" borderId="0" xfId="1" applyFont="1" applyAlignment="1" applyProtection="1">
      <alignment horizontal="center" vertical="center" wrapText="1"/>
    </xf>
    <xf numFmtId="3" fontId="9" fillId="0" borderId="12" xfId="1" applyNumberFormat="1" applyFont="1" applyFill="1" applyBorder="1" applyAlignment="1" applyProtection="1">
      <alignment horizontal="center" vertical="center"/>
    </xf>
    <xf numFmtId="3" fontId="18" fillId="0" borderId="2" xfId="1" applyNumberFormat="1" applyFont="1" applyFill="1" applyBorder="1" applyAlignment="1" applyProtection="1">
      <alignment horizontal="left" vertical="center" wrapText="1"/>
    </xf>
    <xf numFmtId="3" fontId="18" fillId="0" borderId="2" xfId="1" applyNumberFormat="1" applyFont="1" applyFill="1" applyBorder="1" applyAlignment="1" applyProtection="1">
      <alignment horizontal="left" vertical="center"/>
    </xf>
    <xf numFmtId="3" fontId="18" fillId="0" borderId="2" xfId="1" applyNumberFormat="1" applyFont="1" applyFill="1" applyBorder="1" applyAlignment="1" applyProtection="1">
      <alignment horizontal="left" vertical="center" wrapText="1" indent="1"/>
    </xf>
    <xf numFmtId="0" fontId="18" fillId="0" borderId="11" xfId="1" applyFont="1" applyFill="1" applyBorder="1" applyAlignment="1" applyProtection="1">
      <alignment horizontal="left" vertical="center" wrapText="1" indent="1"/>
    </xf>
    <xf numFmtId="0" fontId="1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NumberFormat="1" applyFont="1" applyAlignment="1" applyProtection="1">
      <alignment horizontal="left" vertical="top" wrapText="1"/>
      <protection locked="0"/>
    </xf>
    <xf numFmtId="0" fontId="43" fillId="13" borderId="19" xfId="0" applyNumberFormat="1" applyFont="1" applyFill="1" applyBorder="1" applyAlignment="1" applyProtection="1">
      <alignment horizontal="left" vertical="top" wrapText="1"/>
      <protection locked="0"/>
    </xf>
    <xf numFmtId="0" fontId="44" fillId="13" borderId="19" xfId="0" applyNumberFormat="1" applyFont="1" applyFill="1" applyBorder="1" applyAlignment="1" applyProtection="1">
      <alignment horizontal="center" vertical="top"/>
      <protection locked="0"/>
    </xf>
    <xf numFmtId="0" fontId="43" fillId="2" borderId="19" xfId="0" applyNumberFormat="1" applyFont="1" applyFill="1" applyBorder="1" applyAlignment="1" applyProtection="1">
      <alignment horizontal="left" vertical="top" wrapText="1"/>
      <protection locked="0"/>
    </xf>
    <xf numFmtId="0" fontId="43" fillId="2" borderId="19" xfId="0" applyNumberFormat="1" applyFont="1" applyFill="1" applyBorder="1" applyAlignment="1" applyProtection="1">
      <alignment horizontal="right" vertical="top" wrapText="1"/>
      <protection locked="0"/>
    </xf>
    <xf numFmtId="4" fontId="43" fillId="2" borderId="19" xfId="0" applyNumberFormat="1" applyFont="1" applyFill="1" applyBorder="1" applyAlignment="1" applyProtection="1">
      <alignment horizontal="right" vertical="top" wrapText="1"/>
      <protection locked="0"/>
    </xf>
    <xf numFmtId="0" fontId="44" fillId="3" borderId="19" xfId="0" applyNumberFormat="1" applyFont="1" applyFill="1" applyBorder="1" applyAlignment="1" applyProtection="1">
      <alignment horizontal="left" vertical="top" wrapText="1" indent="1"/>
      <protection locked="0"/>
    </xf>
    <xf numFmtId="0" fontId="44" fillId="3" borderId="19" xfId="0" applyNumberFormat="1" applyFont="1" applyFill="1" applyBorder="1" applyAlignment="1" applyProtection="1">
      <alignment horizontal="right" vertical="top" wrapText="1"/>
      <protection locked="0"/>
    </xf>
    <xf numFmtId="4" fontId="44" fillId="3" borderId="19" xfId="0" applyNumberFormat="1" applyFont="1" applyFill="1" applyBorder="1" applyAlignment="1" applyProtection="1">
      <alignment horizontal="right" vertical="top" wrapText="1"/>
      <protection locked="0"/>
    </xf>
    <xf numFmtId="0" fontId="4" fillId="0" borderId="19" xfId="0" applyNumberFormat="1" applyFont="1" applyBorder="1" applyAlignment="1" applyProtection="1">
      <alignment horizontal="left" vertical="top" wrapText="1" indent="2"/>
      <protection locked="0"/>
    </xf>
    <xf numFmtId="0" fontId="4" fillId="0" borderId="19" xfId="0" applyNumberFormat="1" applyFont="1" applyBorder="1" applyAlignment="1" applyProtection="1">
      <alignment horizontal="right" vertical="top" wrapText="1"/>
      <protection locked="0"/>
    </xf>
    <xf numFmtId="4" fontId="4" fillId="0" borderId="19" xfId="0" applyNumberFormat="1" applyFont="1" applyBorder="1" applyAlignment="1" applyProtection="1">
      <alignment horizontal="right" vertical="top" wrapText="1"/>
      <protection locked="0"/>
    </xf>
    <xf numFmtId="0" fontId="5" fillId="13" borderId="19" xfId="0" applyNumberFormat="1" applyFont="1" applyFill="1" applyBorder="1" applyAlignment="1" applyProtection="1">
      <alignment horizontal="left" vertical="top"/>
      <protection locked="0"/>
    </xf>
    <xf numFmtId="0" fontId="5" fillId="13" borderId="19" xfId="0" applyNumberFormat="1" applyFont="1" applyFill="1" applyBorder="1" applyAlignment="1" applyProtection="1">
      <alignment horizontal="right" vertical="top" wrapText="1"/>
      <protection locked="0"/>
    </xf>
    <xf numFmtId="4" fontId="5" fillId="13" borderId="19" xfId="0" applyNumberFormat="1" applyFont="1" applyFill="1" applyBorder="1" applyAlignment="1" applyProtection="1">
      <alignment horizontal="right" vertical="top" wrapText="1"/>
      <protection locked="0"/>
    </xf>
    <xf numFmtId="0" fontId="45" fillId="0" borderId="0" xfId="0" applyFont="1" applyProtection="1">
      <protection hidden="1"/>
    </xf>
    <xf numFmtId="0" fontId="45" fillId="0" borderId="0" xfId="0" applyFont="1" applyProtection="1"/>
    <xf numFmtId="0" fontId="42" fillId="0" borderId="19" xfId="0" applyNumberFormat="1" applyFont="1" applyBorder="1" applyAlignment="1" applyProtection="1">
      <alignment horizontal="left" vertical="top" wrapText="1" indent="2"/>
      <protection locked="0"/>
    </xf>
    <xf numFmtId="0" fontId="26" fillId="0" borderId="0" xfId="0" applyNumberFormat="1" applyFont="1" applyAlignment="1" applyProtection="1">
      <alignment horizontal="left" vertical="top" wrapText="1"/>
      <protection locked="0"/>
    </xf>
    <xf numFmtId="0" fontId="46" fillId="0" borderId="0" xfId="57"/>
    <xf numFmtId="0" fontId="48" fillId="0" borderId="0" xfId="57" applyFont="1" applyProtection="1">
      <protection hidden="1"/>
    </xf>
    <xf numFmtId="0" fontId="46" fillId="0" borderId="0" xfId="57" applyProtection="1"/>
    <xf numFmtId="0" fontId="49" fillId="0" borderId="0" xfId="57" applyFont="1"/>
    <xf numFmtId="0" fontId="50" fillId="0" borderId="0" xfId="57" applyFont="1"/>
    <xf numFmtId="165" fontId="46" fillId="0" borderId="0" xfId="57" applyNumberFormat="1"/>
    <xf numFmtId="3" fontId="46" fillId="0" borderId="0" xfId="57" applyNumberFormat="1"/>
    <xf numFmtId="0" fontId="48" fillId="0" borderId="0" xfId="57" applyFont="1" applyAlignment="1"/>
    <xf numFmtId="0" fontId="46" fillId="0" borderId="0" xfId="57" applyProtection="1">
      <protection locked="0"/>
    </xf>
    <xf numFmtId="3" fontId="46" fillId="0" borderId="0" xfId="57" applyNumberFormat="1" applyAlignment="1">
      <alignment horizontal="right"/>
    </xf>
    <xf numFmtId="0" fontId="46" fillId="0" borderId="0" xfId="57" applyAlignment="1">
      <alignment horizontal="center" vertical="center" wrapText="1"/>
    </xf>
    <xf numFmtId="165" fontId="46" fillId="0" borderId="32" xfId="57" applyNumberFormat="1" applyBorder="1" applyAlignment="1">
      <alignment horizontal="center" vertical="center" wrapText="1"/>
    </xf>
    <xf numFmtId="3" fontId="46" fillId="0" borderId="33" xfId="57" applyNumberFormat="1" applyBorder="1" applyAlignment="1">
      <alignment horizontal="center" vertical="center" wrapText="1"/>
    </xf>
    <xf numFmtId="165" fontId="46" fillId="0" borderId="33" xfId="57" applyNumberFormat="1" applyBorder="1" applyAlignment="1">
      <alignment horizontal="center" vertical="center" wrapText="1"/>
    </xf>
    <xf numFmtId="3" fontId="46" fillId="0" borderId="37" xfId="57" applyNumberFormat="1" applyBorder="1" applyAlignment="1">
      <alignment horizontal="center" vertical="center" wrapText="1"/>
    </xf>
    <xf numFmtId="0" fontId="51" fillId="0" borderId="38" xfId="57" applyFont="1" applyBorder="1"/>
    <xf numFmtId="3" fontId="51" fillId="0" borderId="22" xfId="57" applyNumberFormat="1" applyFont="1" applyBorder="1"/>
    <xf numFmtId="3" fontId="51" fillId="0" borderId="22" xfId="57" applyNumberFormat="1" applyFont="1" applyBorder="1" applyProtection="1">
      <protection locked="0"/>
    </xf>
    <xf numFmtId="3" fontId="50" fillId="0" borderId="39" xfId="57" applyNumberFormat="1" applyFont="1" applyBorder="1"/>
    <xf numFmtId="3" fontId="50" fillId="0" borderId="40" xfId="57" applyNumberFormat="1" applyFont="1" applyBorder="1"/>
    <xf numFmtId="165" fontId="51" fillId="0" borderId="38" xfId="57" applyNumberFormat="1" applyFont="1" applyBorder="1"/>
    <xf numFmtId="165" fontId="51" fillId="0" borderId="22" xfId="57" applyNumberFormat="1" applyFont="1" applyBorder="1"/>
    <xf numFmtId="3" fontId="51" fillId="0" borderId="41" xfId="57" applyNumberFormat="1" applyFont="1" applyBorder="1"/>
    <xf numFmtId="0" fontId="51" fillId="0" borderId="0" xfId="57" applyFont="1"/>
    <xf numFmtId="0" fontId="51" fillId="0" borderId="28" xfId="57" applyFont="1" applyBorder="1"/>
    <xf numFmtId="3" fontId="51" fillId="0" borderId="19" xfId="57" applyNumberFormat="1" applyFont="1" applyBorder="1"/>
    <xf numFmtId="3" fontId="51" fillId="0" borderId="19" xfId="57" applyNumberFormat="1" applyFont="1" applyBorder="1" applyProtection="1">
      <protection locked="0"/>
    </xf>
    <xf numFmtId="3" fontId="50" fillId="0" borderId="29" xfId="57" applyNumberFormat="1" applyFont="1" applyBorder="1"/>
    <xf numFmtId="3" fontId="50" fillId="0" borderId="30" xfId="57" applyNumberFormat="1" applyFont="1" applyBorder="1"/>
    <xf numFmtId="165" fontId="51" fillId="0" borderId="28" xfId="57" applyNumberFormat="1" applyFont="1" applyBorder="1"/>
    <xf numFmtId="165" fontId="51" fillId="0" borderId="19" xfId="57" applyNumberFormat="1" applyFont="1" applyBorder="1"/>
    <xf numFmtId="3" fontId="51" fillId="0" borderId="31" xfId="57" applyNumberFormat="1" applyFont="1" applyBorder="1"/>
    <xf numFmtId="0" fontId="51" fillId="0" borderId="42" xfId="57" applyFont="1" applyBorder="1"/>
    <xf numFmtId="3" fontId="51" fillId="0" borderId="20" xfId="57" applyNumberFormat="1" applyFont="1" applyBorder="1"/>
    <xf numFmtId="3" fontId="51" fillId="0" borderId="20" xfId="57" applyNumberFormat="1" applyFont="1" applyBorder="1" applyProtection="1">
      <protection locked="0"/>
    </xf>
    <xf numFmtId="3" fontId="50" fillId="0" borderId="43" xfId="57" applyNumberFormat="1" applyFont="1" applyBorder="1"/>
    <xf numFmtId="3" fontId="50" fillId="0" borderId="44" xfId="57" applyNumberFormat="1" applyFont="1" applyBorder="1"/>
    <xf numFmtId="165" fontId="51" fillId="0" borderId="42" xfId="57" applyNumberFormat="1" applyFont="1" applyBorder="1"/>
    <xf numFmtId="165" fontId="51" fillId="0" borderId="20" xfId="57" applyNumberFormat="1" applyFont="1" applyBorder="1"/>
    <xf numFmtId="3" fontId="51" fillId="0" borderId="45" xfId="57" applyNumberFormat="1" applyFont="1" applyBorder="1"/>
    <xf numFmtId="165" fontId="51" fillId="0" borderId="32" xfId="57" applyNumberFormat="1" applyFont="1" applyBorder="1"/>
    <xf numFmtId="0" fontId="52" fillId="0" borderId="46" xfId="57" applyFont="1" applyBorder="1"/>
    <xf numFmtId="3" fontId="52" fillId="0" borderId="47" xfId="57" applyNumberFormat="1" applyFont="1" applyBorder="1"/>
    <xf numFmtId="3" fontId="52" fillId="0" borderId="48" xfId="57" applyNumberFormat="1" applyFont="1" applyBorder="1"/>
    <xf numFmtId="3" fontId="52" fillId="0" borderId="49" xfId="57" applyNumberFormat="1" applyFont="1" applyBorder="1"/>
    <xf numFmtId="165" fontId="53" fillId="0" borderId="46" xfId="57" applyNumberFormat="1" applyFont="1" applyBorder="1"/>
    <xf numFmtId="3" fontId="53" fillId="0" borderId="47" xfId="57" applyNumberFormat="1" applyFont="1" applyBorder="1"/>
    <xf numFmtId="165" fontId="53" fillId="0" borderId="47" xfId="57" applyNumberFormat="1" applyFont="1" applyBorder="1"/>
    <xf numFmtId="3" fontId="53" fillId="0" borderId="50" xfId="57" applyNumberFormat="1" applyFont="1" applyBorder="1"/>
    <xf numFmtId="165" fontId="51" fillId="0" borderId="34" xfId="57" applyNumberFormat="1" applyFont="1" applyBorder="1"/>
    <xf numFmtId="0" fontId="52" fillId="0" borderId="0" xfId="57" applyFont="1"/>
    <xf numFmtId="165" fontId="51" fillId="0" borderId="0" xfId="57" applyNumberFormat="1" applyFont="1"/>
    <xf numFmtId="3" fontId="51" fillId="0" borderId="0" xfId="57" applyNumberFormat="1" applyFont="1"/>
    <xf numFmtId="0" fontId="61" fillId="0" borderId="0" xfId="74" applyAlignment="1">
      <alignment horizontal="center"/>
    </xf>
    <xf numFmtId="0" fontId="46" fillId="0" borderId="0" xfId="74" applyFont="1"/>
    <xf numFmtId="0" fontId="63" fillId="0" borderId="0" xfId="74" applyFont="1"/>
    <xf numFmtId="0" fontId="61" fillId="0" borderId="0" xfId="74"/>
    <xf numFmtId="0" fontId="68" fillId="0" borderId="0" xfId="74" applyFont="1" applyAlignment="1">
      <alignment horizontal="center"/>
    </xf>
    <xf numFmtId="0" fontId="69" fillId="0" borderId="0" xfId="72" applyFont="1" applyAlignment="1">
      <alignment horizontal="left" vertical="center"/>
    </xf>
    <xf numFmtId="0" fontId="69" fillId="0" borderId="0" xfId="72" applyFont="1" applyAlignment="1">
      <alignment horizontal="left"/>
    </xf>
    <xf numFmtId="3" fontId="69" fillId="0" borderId="0" xfId="72" applyNumberFormat="1" applyFont="1" applyAlignment="1">
      <alignment horizontal="left" vertical="center"/>
    </xf>
    <xf numFmtId="3" fontId="69" fillId="0" borderId="0" xfId="72" applyNumberFormat="1" applyFont="1" applyAlignment="1"/>
    <xf numFmtId="0" fontId="70" fillId="0" borderId="0" xfId="72" applyFont="1" applyAlignment="1">
      <alignment horizontal="center"/>
    </xf>
    <xf numFmtId="0" fontId="71" fillId="0" borderId="0" xfId="73" applyFont="1"/>
    <xf numFmtId="0" fontId="72" fillId="0" borderId="0" xfId="74" applyFont="1"/>
    <xf numFmtId="0" fontId="69" fillId="0" borderId="0" xfId="72" applyFont="1" applyAlignment="1"/>
    <xf numFmtId="0" fontId="69" fillId="0" borderId="0" xfId="84" applyFont="1" applyAlignment="1">
      <alignment horizontal="left"/>
    </xf>
    <xf numFmtId="0" fontId="69" fillId="0" borderId="0" xfId="84" applyFont="1"/>
    <xf numFmtId="0" fontId="61" fillId="0" borderId="0" xfId="74" applyAlignment="1">
      <alignment horizontal="center" vertical="center" wrapText="1"/>
    </xf>
    <xf numFmtId="0" fontId="61" fillId="0" borderId="0" xfId="74" applyAlignment="1">
      <alignment horizontal="center" vertical="center" textRotation="90" wrapText="1"/>
    </xf>
    <xf numFmtId="0" fontId="61" fillId="0" borderId="19" xfId="74" applyBorder="1" applyAlignment="1">
      <alignment horizontal="center" vertical="top" wrapText="1"/>
    </xf>
    <xf numFmtId="0" fontId="61" fillId="0" borderId="19" xfId="74" applyBorder="1" applyAlignment="1">
      <alignment vertical="top" wrapText="1"/>
    </xf>
    <xf numFmtId="0" fontId="15" fillId="0" borderId="19" xfId="74" applyFont="1" applyBorder="1" applyAlignment="1">
      <alignment vertical="top" wrapText="1"/>
    </xf>
    <xf numFmtId="0" fontId="76" fillId="0" borderId="19" xfId="74" applyFont="1" applyBorder="1" applyAlignment="1">
      <alignment horizontal="distributed" vertical="center" textRotation="90" wrapText="1"/>
    </xf>
    <xf numFmtId="0" fontId="22" fillId="0" borderId="19" xfId="74" applyFont="1" applyBorder="1" applyAlignment="1">
      <alignment horizontal="distributed" vertical="center" textRotation="90" wrapText="1"/>
    </xf>
    <xf numFmtId="0" fontId="22" fillId="0" borderId="19" xfId="74" applyFont="1" applyBorder="1" applyAlignment="1">
      <alignment vertical="top" wrapText="1"/>
    </xf>
    <xf numFmtId="0" fontId="77" fillId="0" borderId="19" xfId="74" applyFont="1" applyBorder="1" applyAlignment="1">
      <alignment horizontal="center" vertical="center" wrapText="1"/>
    </xf>
    <xf numFmtId="0" fontId="77" fillId="0" borderId="19" xfId="74" applyFont="1" applyBorder="1" applyAlignment="1">
      <alignment horizontal="justify" vertical="top" wrapText="1"/>
    </xf>
    <xf numFmtId="0" fontId="77" fillId="0" borderId="22" xfId="74" applyFont="1" applyBorder="1" applyAlignment="1">
      <alignment vertical="top" wrapText="1"/>
    </xf>
    <xf numFmtId="16" fontId="77" fillId="0" borderId="19" xfId="74" applyNumberFormat="1" applyFont="1" applyBorder="1" applyAlignment="1">
      <alignment horizontal="center" vertical="center" wrapText="1"/>
    </xf>
    <xf numFmtId="14" fontId="77" fillId="0" borderId="19" xfId="74" applyNumberFormat="1" applyFont="1" applyBorder="1" applyAlignment="1">
      <alignment horizontal="center" vertical="center" wrapText="1"/>
    </xf>
    <xf numFmtId="0" fontId="77" fillId="0" borderId="19" xfId="74" applyFont="1" applyBorder="1" applyAlignment="1">
      <alignment horizontal="center" vertical="top" wrapText="1"/>
    </xf>
    <xf numFmtId="0" fontId="66" fillId="0" borderId="0" xfId="84" applyFont="1"/>
    <xf numFmtId="0" fontId="48" fillId="0" borderId="0" xfId="84" applyFont="1"/>
    <xf numFmtId="0" fontId="54" fillId="0" borderId="0" xfId="84" applyFont="1"/>
    <xf numFmtId="0" fontId="48" fillId="0" borderId="0" xfId="84" applyFont="1" applyAlignment="1"/>
    <xf numFmtId="0" fontId="66" fillId="0" borderId="0" xfId="84" applyFont="1" applyAlignment="1">
      <alignment horizontal="right"/>
    </xf>
    <xf numFmtId="0" fontId="66" fillId="0" borderId="0" xfId="84" applyFont="1" applyAlignment="1">
      <alignment horizontal="center"/>
    </xf>
    <xf numFmtId="0" fontId="50" fillId="0" borderId="46" xfId="84" applyFont="1" applyBorder="1" applyAlignment="1">
      <alignment horizontal="center" vertical="center" wrapText="1"/>
    </xf>
    <xf numFmtId="0" fontId="50" fillId="0" borderId="47" xfId="84" applyFont="1" applyBorder="1" applyAlignment="1">
      <alignment horizontal="center" vertical="center" wrapText="1"/>
    </xf>
    <xf numFmtId="0" fontId="50" fillId="0" borderId="48" xfId="84" applyFont="1" applyBorder="1" applyAlignment="1">
      <alignment horizontal="center" vertical="center" wrapText="1"/>
    </xf>
    <xf numFmtId="0" fontId="50" fillId="0" borderId="55" xfId="84" applyFont="1" applyBorder="1" applyAlignment="1">
      <alignment horizontal="center" vertical="center" wrapText="1"/>
    </xf>
    <xf numFmtId="0" fontId="50" fillId="0" borderId="0" xfId="84" applyFont="1" applyAlignment="1">
      <alignment horizontal="center" vertical="center" wrapText="1"/>
    </xf>
    <xf numFmtId="0" fontId="54" fillId="0" borderId="38" xfId="84" applyFont="1" applyBorder="1"/>
    <xf numFmtId="0" fontId="54" fillId="0" borderId="22" xfId="84" applyFont="1" applyBorder="1"/>
    <xf numFmtId="0" fontId="54" fillId="0" borderId="39" xfId="84" applyFont="1" applyBorder="1"/>
    <xf numFmtId="0" fontId="54" fillId="0" borderId="56" xfId="84" applyFont="1" applyBorder="1"/>
    <xf numFmtId="0" fontId="54" fillId="0" borderId="28" xfId="84" applyFont="1" applyBorder="1"/>
    <xf numFmtId="0" fontId="54" fillId="0" borderId="19" xfId="84" applyFont="1" applyBorder="1"/>
    <xf numFmtId="0" fontId="54" fillId="0" borderId="29" xfId="84" applyFont="1" applyBorder="1"/>
    <xf numFmtId="0" fontId="54" fillId="0" borderId="42" xfId="84" applyFont="1" applyBorder="1"/>
    <xf numFmtId="0" fontId="54" fillId="0" borderId="20" xfId="84" applyFont="1" applyBorder="1"/>
    <xf numFmtId="0" fontId="54" fillId="0" borderId="43" xfId="84" applyFont="1" applyBorder="1"/>
    <xf numFmtId="0" fontId="48" fillId="0" borderId="46" xfId="84" applyFont="1" applyBorder="1" applyAlignment="1">
      <alignment vertical="center"/>
    </xf>
    <xf numFmtId="0" fontId="48" fillId="0" borderId="47" xfId="84" applyFont="1" applyBorder="1"/>
    <xf numFmtId="0" fontId="48" fillId="0" borderId="55" xfId="84" applyFont="1" applyBorder="1"/>
    <xf numFmtId="0" fontId="48" fillId="0" borderId="55" xfId="84" applyFont="1" applyBorder="1" applyAlignment="1">
      <alignment horizontal="center" vertical="center"/>
    </xf>
    <xf numFmtId="0" fontId="53" fillId="0" borderId="0" xfId="84" applyFont="1" applyBorder="1"/>
    <xf numFmtId="0" fontId="52" fillId="0" borderId="0" xfId="84" applyFont="1" applyBorder="1"/>
    <xf numFmtId="0" fontId="52" fillId="0" borderId="0" xfId="84" applyFont="1"/>
    <xf numFmtId="0" fontId="53" fillId="0" borderId="0" xfId="84" applyFont="1"/>
    <xf numFmtId="0" fontId="53" fillId="0" borderId="0" xfId="84" applyFont="1" applyAlignment="1">
      <alignment vertical="top" wrapText="1"/>
    </xf>
    <xf numFmtId="0" fontId="18" fillId="4" borderId="0" xfId="1" applyFont="1" applyFill="1" applyAlignment="1" applyProtection="1"/>
    <xf numFmtId="4" fontId="19" fillId="4" borderId="0" xfId="1" applyNumberFormat="1" applyFont="1" applyFill="1" applyAlignment="1" applyProtection="1">
      <alignment vertical="center"/>
    </xf>
    <xf numFmtId="4" fontId="9" fillId="9" borderId="2" xfId="1" applyNumberFormat="1" applyFont="1" applyFill="1" applyBorder="1" applyAlignment="1" applyProtection="1">
      <alignment horizontal="right" vertical="center" wrapText="1"/>
    </xf>
    <xf numFmtId="49" fontId="9" fillId="9" borderId="12" xfId="1" applyNumberFormat="1" applyFont="1" applyFill="1" applyBorder="1" applyAlignment="1" applyProtection="1">
      <alignment horizontal="left" vertical="center" wrapText="1" indent="2"/>
    </xf>
    <xf numFmtId="176" fontId="81" fillId="0" borderId="0" xfId="85" applyNumberFormat="1" applyFont="1" applyAlignment="1">
      <alignment horizontal="center" wrapText="1"/>
    </xf>
    <xf numFmtId="176" fontId="82" fillId="0" borderId="0" xfId="85" applyNumberFormat="1" applyFont="1" applyAlignment="1">
      <alignment vertical="center"/>
    </xf>
    <xf numFmtId="176" fontId="81" fillId="0" borderId="0" xfId="85" applyNumberFormat="1" applyFont="1" applyAlignment="1">
      <alignment wrapText="1"/>
    </xf>
    <xf numFmtId="176" fontId="81" fillId="0" borderId="0" xfId="85" applyNumberFormat="1" applyFont="1" applyFill="1" applyAlignment="1">
      <alignment horizontal="center" wrapText="1"/>
    </xf>
    <xf numFmtId="176" fontId="81" fillId="0" borderId="0" xfId="85" applyNumberFormat="1" applyFont="1" applyAlignment="1">
      <alignment horizontal="center" vertical="center" wrapText="1"/>
    </xf>
    <xf numFmtId="176" fontId="81" fillId="16" borderId="0" xfId="85" applyNumberFormat="1" applyFont="1" applyFill="1" applyAlignment="1">
      <alignment wrapText="1"/>
    </xf>
    <xf numFmtId="176" fontId="83" fillId="17" borderId="19" xfId="86" applyNumberFormat="1" applyFont="1" applyFill="1" applyBorder="1" applyAlignment="1" applyProtection="1">
      <alignment horizontal="left" vertical="center" wrapText="1"/>
      <protection locked="0"/>
    </xf>
    <xf numFmtId="176" fontId="84" fillId="0" borderId="0" xfId="85" applyNumberFormat="1" applyFont="1" applyAlignment="1">
      <alignment vertical="center"/>
    </xf>
    <xf numFmtId="176" fontId="81" fillId="18" borderId="19" xfId="85" applyNumberFormat="1" applyFont="1" applyFill="1" applyBorder="1" applyAlignment="1">
      <alignment horizontal="center" vertical="center" wrapText="1"/>
    </xf>
    <xf numFmtId="176" fontId="85" fillId="0" borderId="0" xfId="85" applyNumberFormat="1" applyFont="1" applyAlignment="1">
      <alignment vertical="center" wrapText="1"/>
    </xf>
    <xf numFmtId="176" fontId="85" fillId="0" borderId="0" xfId="85" applyNumberFormat="1" applyFont="1" applyFill="1" applyAlignment="1">
      <alignment vertical="center" wrapText="1"/>
    </xf>
    <xf numFmtId="176" fontId="85" fillId="0" borderId="0" xfId="85" applyNumberFormat="1" applyFont="1" applyAlignment="1">
      <alignment horizontal="center" vertical="center" wrapText="1"/>
    </xf>
    <xf numFmtId="176" fontId="85" fillId="16" borderId="0" xfId="85" applyNumberFormat="1" applyFont="1" applyFill="1" applyAlignment="1">
      <alignment vertical="center" wrapText="1"/>
    </xf>
    <xf numFmtId="176" fontId="85" fillId="19" borderId="20" xfId="85" applyNumberFormat="1" applyFont="1" applyFill="1" applyBorder="1" applyAlignment="1">
      <alignment vertical="center" wrapText="1"/>
    </xf>
    <xf numFmtId="176" fontId="85" fillId="19" borderId="19" xfId="85" applyNumberFormat="1" applyFont="1" applyFill="1" applyBorder="1" applyAlignment="1">
      <alignment horizontal="center" vertical="center" wrapText="1"/>
    </xf>
    <xf numFmtId="176" fontId="85" fillId="19" borderId="20" xfId="85" applyNumberFormat="1" applyFont="1" applyFill="1" applyBorder="1" applyAlignment="1">
      <alignment horizontal="center" vertical="center" wrapText="1"/>
    </xf>
    <xf numFmtId="176" fontId="85" fillId="20" borderId="20" xfId="85" applyNumberFormat="1" applyFont="1" applyFill="1" applyBorder="1" applyAlignment="1">
      <alignment horizontal="center" vertical="center" wrapText="1"/>
    </xf>
    <xf numFmtId="176" fontId="85" fillId="21" borderId="29" xfId="86" applyNumberFormat="1" applyFont="1" applyFill="1" applyBorder="1" applyAlignment="1" applyProtection="1">
      <alignment horizontal="center" vertical="center" wrapText="1"/>
      <protection locked="0"/>
    </xf>
    <xf numFmtId="176" fontId="85" fillId="21" borderId="59" xfId="86" applyNumberFormat="1" applyFont="1" applyFill="1" applyBorder="1" applyAlignment="1" applyProtection="1">
      <alignment horizontal="center" vertical="center" wrapText="1"/>
      <protection locked="0"/>
    </xf>
    <xf numFmtId="176" fontId="86" fillId="21" borderId="19" xfId="86" applyNumberFormat="1" applyFont="1" applyFill="1" applyBorder="1" applyAlignment="1" applyProtection="1">
      <alignment horizontal="center" vertical="center" wrapText="1"/>
      <protection locked="0"/>
    </xf>
    <xf numFmtId="177" fontId="83" fillId="17" borderId="19" xfId="86" applyNumberFormat="1" applyFont="1" applyFill="1" applyBorder="1" applyAlignment="1" applyProtection="1">
      <alignment horizontal="center" vertical="center" wrapText="1"/>
      <protection locked="0"/>
    </xf>
    <xf numFmtId="176" fontId="81" fillId="17" borderId="19" xfId="87" applyNumberFormat="1" applyFont="1" applyFill="1" applyBorder="1" applyAlignment="1">
      <alignment horizontal="left" vertical="center" wrapText="1"/>
    </xf>
    <xf numFmtId="176" fontId="83" fillId="17" borderId="19" xfId="86" applyNumberFormat="1" applyFont="1" applyFill="1" applyBorder="1" applyAlignment="1" applyProtection="1">
      <alignment horizontal="center" vertical="center" wrapText="1"/>
      <protection locked="0"/>
    </xf>
    <xf numFmtId="176" fontId="83" fillId="17" borderId="19" xfId="87" applyNumberFormat="1" applyFont="1" applyFill="1" applyBorder="1" applyAlignment="1">
      <alignment horizontal="center" vertical="center" wrapText="1"/>
    </xf>
    <xf numFmtId="176" fontId="87" fillId="17" borderId="60" xfId="85" applyNumberFormat="1" applyFont="1" applyFill="1" applyBorder="1" applyAlignment="1">
      <alignment horizontal="center" vertical="center" wrapText="1"/>
    </xf>
    <xf numFmtId="176" fontId="81" fillId="17" borderId="19" xfId="85" applyNumberFormat="1" applyFont="1" applyFill="1" applyBorder="1" applyAlignment="1">
      <alignment horizontal="center" vertical="center" wrapText="1"/>
    </xf>
    <xf numFmtId="176" fontId="87" fillId="16" borderId="60" xfId="85" applyNumberFormat="1" applyFont="1" applyFill="1" applyBorder="1" applyAlignment="1">
      <alignment horizontal="center" vertical="center" wrapText="1"/>
    </xf>
    <xf numFmtId="176" fontId="81" fillId="0" borderId="0" xfId="85" applyNumberFormat="1" applyFont="1" applyFill="1" applyAlignment="1">
      <alignment wrapText="1"/>
    </xf>
    <xf numFmtId="176" fontId="83" fillId="17" borderId="19" xfId="86" applyNumberFormat="1" applyFont="1" applyFill="1" applyBorder="1" applyAlignment="1" applyProtection="1">
      <alignment horizontal="left" wrapText="1"/>
      <protection locked="0"/>
    </xf>
    <xf numFmtId="176" fontId="81" fillId="16" borderId="0" xfId="85" applyNumberFormat="1" applyFont="1" applyFill="1" applyAlignment="1">
      <alignment horizontal="center" wrapText="1"/>
    </xf>
    <xf numFmtId="176" fontId="81" fillId="0" borderId="0" xfId="85" applyNumberFormat="1" applyFont="1" applyFill="1" applyBorder="1" applyAlignment="1">
      <alignment horizontal="center" vertical="center"/>
    </xf>
    <xf numFmtId="176" fontId="85" fillId="0" borderId="0" xfId="85" applyNumberFormat="1" applyFont="1" applyFill="1" applyBorder="1" applyAlignment="1">
      <alignment horizontal="center" vertical="center"/>
    </xf>
    <xf numFmtId="176" fontId="81" fillId="16" borderId="0" xfId="85" applyNumberFormat="1" applyFont="1" applyFill="1" applyAlignment="1">
      <alignment horizontal="left"/>
    </xf>
    <xf numFmtId="0" fontId="0" fillId="0" borderId="0" xfId="0" applyAlignment="1">
      <alignment wrapText="1"/>
    </xf>
    <xf numFmtId="0" fontId="92" fillId="0" borderId="0" xfId="0" applyFont="1"/>
    <xf numFmtId="0" fontId="0" fillId="0" borderId="19" xfId="0" applyBorder="1"/>
    <xf numFmtId="0" fontId="77" fillId="0" borderId="19" xfId="74" applyFont="1" applyBorder="1" applyAlignment="1">
      <alignment horizontal="justify" vertical="top" wrapText="1"/>
    </xf>
    <xf numFmtId="0" fontId="93" fillId="0" borderId="19" xfId="0" applyFont="1" applyBorder="1" applyAlignment="1">
      <alignment horizontal="center"/>
    </xf>
    <xf numFmtId="0" fontId="93" fillId="0" borderId="19" xfId="0" applyFont="1" applyBorder="1"/>
    <xf numFmtId="0" fontId="94" fillId="0" borderId="19" xfId="0" applyFont="1" applyBorder="1" applyAlignment="1">
      <alignment horizontal="center" wrapText="1"/>
    </xf>
    <xf numFmtId="0" fontId="95" fillId="0" borderId="0" xfId="0" applyFont="1" applyAlignment="1"/>
    <xf numFmtId="0" fontId="0" fillId="0" borderId="0" xfId="0" applyBorder="1"/>
    <xf numFmtId="0" fontId="96" fillId="0" borderId="19" xfId="0" applyFont="1" applyBorder="1" applyAlignment="1">
      <alignment wrapText="1"/>
    </xf>
    <xf numFmtId="0" fontId="96" fillId="0" borderId="19" xfId="0" applyFont="1" applyBorder="1"/>
    <xf numFmtId="0" fontId="96" fillId="0" borderId="0" xfId="0" applyFont="1" applyBorder="1" applyAlignment="1">
      <alignment wrapText="1"/>
    </xf>
    <xf numFmtId="0" fontId="96" fillId="0" borderId="0" xfId="0" applyFont="1" applyBorder="1"/>
    <xf numFmtId="2" fontId="48" fillId="0" borderId="47" xfId="84" applyNumberFormat="1" applyFont="1" applyBorder="1"/>
    <xf numFmtId="2" fontId="48" fillId="0" borderId="48" xfId="84" applyNumberFormat="1" applyFont="1" applyBorder="1"/>
    <xf numFmtId="2" fontId="48" fillId="0" borderId="57" xfId="84" applyNumberFormat="1" applyFont="1" applyBorder="1"/>
    <xf numFmtId="4" fontId="48" fillId="0" borderId="56" xfId="84" applyNumberFormat="1" applyFont="1" applyBorder="1"/>
    <xf numFmtId="2" fontId="48" fillId="0" borderId="55" xfId="84" applyNumberFormat="1" applyFont="1" applyBorder="1"/>
    <xf numFmtId="0" fontId="50" fillId="0" borderId="54" xfId="84" applyFont="1" applyBorder="1" applyAlignment="1">
      <alignment horizontal="center" vertical="center" wrapText="1"/>
    </xf>
    <xf numFmtId="0" fontId="54" fillId="0" borderId="62" xfId="84" applyFont="1" applyBorder="1"/>
    <xf numFmtId="0" fontId="54" fillId="0" borderId="63" xfId="84" applyFont="1" applyBorder="1"/>
    <xf numFmtId="0" fontId="54" fillId="0" borderId="64" xfId="84" applyFont="1" applyBorder="1"/>
    <xf numFmtId="0" fontId="48" fillId="0" borderId="54" xfId="84" applyFont="1" applyBorder="1" applyAlignment="1">
      <alignment horizontal="center" vertical="center"/>
    </xf>
    <xf numFmtId="4" fontId="48" fillId="0" borderId="53" xfId="84" applyNumberFormat="1" applyFont="1" applyBorder="1"/>
    <xf numFmtId="0" fontId="66" fillId="0" borderId="19" xfId="84" applyFont="1" applyBorder="1"/>
    <xf numFmtId="0" fontId="49" fillId="0" borderId="19" xfId="84" applyFont="1" applyBorder="1" applyAlignment="1">
      <alignment wrapText="1"/>
    </xf>
    <xf numFmtId="0" fontId="66" fillId="0" borderId="19" xfId="84" applyFont="1" applyBorder="1" applyAlignment="1">
      <alignment horizontal="center"/>
    </xf>
    <xf numFmtId="2" fontId="66" fillId="0" borderId="19" xfId="84" applyNumberFormat="1" applyFont="1" applyBorder="1"/>
    <xf numFmtId="0" fontId="93" fillId="0" borderId="19" xfId="0" applyFont="1" applyBorder="1" applyAlignment="1">
      <alignment wrapText="1"/>
    </xf>
    <xf numFmtId="2" fontId="93" fillId="0" borderId="19" xfId="0" applyNumberFormat="1" applyFont="1" applyBorder="1" applyAlignment="1">
      <alignment horizontal="center"/>
    </xf>
    <xf numFmtId="164" fontId="93" fillId="0" borderId="19" xfId="97" applyFont="1" applyBorder="1" applyAlignment="1">
      <alignment horizontal="center"/>
    </xf>
    <xf numFmtId="0" fontId="93" fillId="0" borderId="0" xfId="0" applyFont="1"/>
    <xf numFmtId="0" fontId="94" fillId="0" borderId="19" xfId="0" applyFont="1" applyBorder="1" applyAlignment="1">
      <alignment horizontal="center" vertical="center" wrapText="1"/>
    </xf>
    <xf numFmtId="0" fontId="94" fillId="0" borderId="19" xfId="0" applyFont="1" applyFill="1" applyBorder="1" applyAlignment="1">
      <alignment horizontal="center" vertical="center" wrapText="1"/>
    </xf>
    <xf numFmtId="0" fontId="99" fillId="0" borderId="0" xfId="84" applyFont="1"/>
    <xf numFmtId="0" fontId="99" fillId="0" borderId="0" xfId="84" applyFont="1" applyAlignment="1">
      <alignment vertical="top" wrapText="1"/>
    </xf>
    <xf numFmtId="0" fontId="94" fillId="0" borderId="19" xfId="0" applyFont="1" applyBorder="1" applyAlignment="1">
      <alignment horizontal="center" wrapText="1"/>
    </xf>
    <xf numFmtId="0" fontId="95" fillId="0" borderId="19" xfId="0" applyFont="1" applyBorder="1" applyAlignment="1">
      <alignment horizontal="center" wrapText="1"/>
    </xf>
    <xf numFmtId="0" fontId="44" fillId="13" borderId="20" xfId="0" applyNumberFormat="1" applyFont="1" applyFill="1" applyBorder="1" applyAlignment="1" applyProtection="1">
      <alignment horizontal="center" vertical="center" wrapText="1"/>
      <protection locked="0"/>
    </xf>
    <xf numFmtId="0" fontId="44" fillId="13" borderId="21" xfId="0" applyNumberFormat="1" applyFont="1" applyFill="1" applyBorder="1" applyAlignment="1" applyProtection="1">
      <alignment horizontal="center" vertical="center" wrapText="1"/>
      <protection locked="0"/>
    </xf>
    <xf numFmtId="0" fontId="44" fillId="13" borderId="2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1" fontId="9" fillId="0" borderId="3" xfId="1" applyNumberFormat="1" applyFont="1" applyFill="1" applyBorder="1" applyAlignment="1" applyProtection="1">
      <alignment horizontal="center" vertical="center" wrapText="1"/>
    </xf>
    <xf numFmtId="1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6" xfId="1" applyFont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center" vertical="center" wrapText="1"/>
    </xf>
    <xf numFmtId="0" fontId="9" fillId="0" borderId="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left" wrapText="1"/>
    </xf>
    <xf numFmtId="0" fontId="9" fillId="0" borderId="2" xfId="2" applyFont="1" applyBorder="1" applyAlignment="1" applyProtection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1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14" fontId="9" fillId="0" borderId="6" xfId="1" applyNumberFormat="1" applyFont="1" applyFill="1" applyBorder="1" applyAlignment="1" applyProtection="1">
      <alignment horizontal="center" vertical="center" wrapText="1"/>
    </xf>
    <xf numFmtId="14" fontId="9" fillId="0" borderId="8" xfId="1" applyNumberFormat="1" applyFont="1" applyFill="1" applyBorder="1" applyAlignment="1" applyProtection="1">
      <alignment horizontal="center" vertical="center" wrapText="1"/>
    </xf>
    <xf numFmtId="14" fontId="9" fillId="0" borderId="9" xfId="1" applyNumberFormat="1" applyFont="1" applyFill="1" applyBorder="1" applyAlignment="1" applyProtection="1">
      <alignment horizontal="center" vertical="center" wrapText="1"/>
    </xf>
    <xf numFmtId="14" fontId="9" fillId="0" borderId="10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14" fontId="9" fillId="0" borderId="17" xfId="1" applyNumberFormat="1" applyFont="1" applyFill="1" applyBorder="1" applyAlignment="1" applyProtection="1">
      <alignment horizontal="center" vertical="center" wrapText="1"/>
    </xf>
    <xf numFmtId="14" fontId="9" fillId="0" borderId="18" xfId="1" applyNumberFormat="1" applyFont="1" applyFill="1" applyBorder="1" applyAlignment="1" applyProtection="1">
      <alignment horizontal="center" vertical="center" wrapText="1"/>
    </xf>
    <xf numFmtId="3" fontId="49" fillId="0" borderId="29" xfId="57" applyNumberFormat="1" applyFont="1" applyBorder="1" applyAlignment="1">
      <alignment horizontal="center" vertical="center" wrapText="1"/>
    </xf>
    <xf numFmtId="3" fontId="49" fillId="0" borderId="35" xfId="57" applyNumberFormat="1" applyFont="1" applyBorder="1" applyAlignment="1">
      <alignment horizontal="center" vertical="center" wrapText="1"/>
    </xf>
    <xf numFmtId="0" fontId="49" fillId="0" borderId="28" xfId="57" applyFont="1" applyBorder="1" applyAlignment="1">
      <alignment horizontal="center" vertical="center" wrapText="1"/>
    </xf>
    <xf numFmtId="0" fontId="49" fillId="0" borderId="19" xfId="57" applyFont="1" applyBorder="1" applyAlignment="1">
      <alignment horizontal="center" vertical="center" wrapText="1"/>
    </xf>
    <xf numFmtId="0" fontId="46" fillId="0" borderId="19" xfId="57" applyBorder="1" applyAlignment="1">
      <alignment horizontal="center" vertical="center" wrapText="1"/>
    </xf>
    <xf numFmtId="0" fontId="47" fillId="0" borderId="0" xfId="57" applyFont="1" applyAlignment="1">
      <alignment horizontal="center"/>
    </xf>
    <xf numFmtId="0" fontId="49" fillId="0" borderId="23" xfId="57" applyFont="1" applyBorder="1" applyAlignment="1">
      <alignment horizontal="center" vertical="center" wrapText="1"/>
    </xf>
    <xf numFmtId="0" fontId="49" fillId="0" borderId="32" xfId="57" applyFont="1" applyBorder="1" applyAlignment="1">
      <alignment horizontal="center" vertical="center" wrapText="1"/>
    </xf>
    <xf numFmtId="0" fontId="49" fillId="0" borderId="24" xfId="57" applyFont="1" applyBorder="1" applyAlignment="1">
      <alignment horizontal="center" vertical="center" wrapText="1"/>
    </xf>
    <xf numFmtId="0" fontId="49" fillId="0" borderId="25" xfId="57" applyFont="1" applyBorder="1" applyAlignment="1">
      <alignment horizontal="center" vertical="center" wrapText="1"/>
    </xf>
    <xf numFmtId="3" fontId="49" fillId="0" borderId="26" xfId="57" applyNumberFormat="1" applyFont="1" applyBorder="1" applyAlignment="1">
      <alignment horizontal="center" vertical="center" wrapText="1"/>
    </xf>
    <xf numFmtId="3" fontId="49" fillId="0" borderId="30" xfId="57" applyNumberFormat="1" applyFont="1" applyBorder="1" applyAlignment="1">
      <alignment horizontal="center" vertical="center" wrapText="1"/>
    </xf>
    <xf numFmtId="3" fontId="49" fillId="0" borderId="36" xfId="57" applyNumberFormat="1" applyFont="1" applyBorder="1" applyAlignment="1">
      <alignment horizontal="center" vertical="center" wrapText="1"/>
    </xf>
    <xf numFmtId="165" fontId="49" fillId="0" borderId="23" xfId="57" applyNumberFormat="1" applyFont="1" applyBorder="1" applyAlignment="1">
      <alignment horizontal="center"/>
    </xf>
    <xf numFmtId="165" fontId="49" fillId="0" borderId="24" xfId="57" applyNumberFormat="1" applyFont="1" applyBorder="1" applyAlignment="1">
      <alignment horizontal="center"/>
    </xf>
    <xf numFmtId="165" fontId="49" fillId="0" borderId="27" xfId="57" applyNumberFormat="1" applyFont="1" applyBorder="1" applyAlignment="1">
      <alignment horizontal="center"/>
    </xf>
    <xf numFmtId="3" fontId="49" fillId="0" borderId="19" xfId="57" applyNumberFormat="1" applyFont="1" applyBorder="1" applyAlignment="1">
      <alignment horizontal="center" vertical="center" wrapText="1"/>
    </xf>
    <xf numFmtId="3" fontId="49" fillId="0" borderId="33" xfId="57" applyNumberFormat="1" applyFont="1" applyBorder="1" applyAlignment="1">
      <alignment horizontal="center" vertical="center" wrapText="1"/>
    </xf>
    <xf numFmtId="3" fontId="46" fillId="0" borderId="19" xfId="57" applyNumberFormat="1" applyBorder="1" applyAlignment="1">
      <alignment horizontal="center" vertical="center" wrapText="1"/>
    </xf>
    <xf numFmtId="3" fontId="46" fillId="0" borderId="33" xfId="57" applyNumberFormat="1" applyBorder="1" applyAlignment="1">
      <alignment horizontal="center" vertical="center" wrapText="1"/>
    </xf>
    <xf numFmtId="0" fontId="46" fillId="0" borderId="31" xfId="57" applyBorder="1" applyAlignment="1">
      <alignment horizontal="center" vertical="center" wrapText="1"/>
    </xf>
    <xf numFmtId="3" fontId="46" fillId="0" borderId="20" xfId="57" applyNumberFormat="1" applyBorder="1" applyAlignment="1">
      <alignment horizontal="center" vertical="center" wrapText="1"/>
    </xf>
    <xf numFmtId="3" fontId="46" fillId="0" borderId="34" xfId="57" applyNumberFormat="1" applyBorder="1" applyAlignment="1">
      <alignment horizontal="center" vertical="center" wrapText="1"/>
    </xf>
    <xf numFmtId="0" fontId="2" fillId="0" borderId="0" xfId="0" applyNumberFormat="1" applyFont="1" applyAlignment="1" applyProtection="1">
      <alignment horizontal="center" wrapText="1"/>
      <protection locked="0"/>
    </xf>
    <xf numFmtId="0" fontId="95" fillId="0" borderId="61" xfId="0" applyFont="1" applyBorder="1" applyAlignment="1">
      <alignment horizontal="center"/>
    </xf>
    <xf numFmtId="0" fontId="95" fillId="0" borderId="61" xfId="0" applyFont="1" applyBorder="1" applyAlignment="1">
      <alignment horizontal="center" wrapText="1"/>
    </xf>
    <xf numFmtId="176" fontId="85" fillId="19" borderId="19" xfId="85" applyNumberFormat="1" applyFont="1" applyFill="1" applyBorder="1" applyAlignment="1">
      <alignment horizontal="center" vertical="center" wrapText="1"/>
    </xf>
    <xf numFmtId="176" fontId="85" fillId="19" borderId="20" xfId="85" applyNumberFormat="1" applyFont="1" applyFill="1" applyBorder="1" applyAlignment="1">
      <alignment horizontal="center" vertical="center" wrapText="1"/>
    </xf>
    <xf numFmtId="176" fontId="85" fillId="19" borderId="21" xfId="85" applyNumberFormat="1" applyFont="1" applyFill="1" applyBorder="1" applyAlignment="1">
      <alignment horizontal="center" vertical="center" wrapText="1"/>
    </xf>
    <xf numFmtId="176" fontId="85" fillId="19" borderId="43" xfId="85" applyNumberFormat="1" applyFont="1" applyFill="1" applyBorder="1" applyAlignment="1">
      <alignment horizontal="center" vertical="center" wrapText="1"/>
    </xf>
    <xf numFmtId="176" fontId="85" fillId="19" borderId="58" xfId="85" applyNumberFormat="1" applyFont="1" applyFill="1" applyBorder="1" applyAlignment="1">
      <alignment horizontal="center" vertical="center" wrapText="1"/>
    </xf>
    <xf numFmtId="176" fontId="85" fillId="19" borderId="22" xfId="85" applyNumberFormat="1" applyFont="1" applyFill="1" applyBorder="1" applyAlignment="1">
      <alignment horizontal="center" vertical="center" wrapText="1"/>
    </xf>
    <xf numFmtId="176" fontId="85" fillId="20" borderId="19" xfId="85" applyNumberFormat="1" applyFont="1" applyFill="1" applyBorder="1" applyAlignment="1">
      <alignment horizontal="center" vertical="center" wrapText="1"/>
    </xf>
    <xf numFmtId="0" fontId="67" fillId="0" borderId="0" xfId="74" applyFont="1" applyAlignment="1">
      <alignment horizontal="center"/>
    </xf>
    <xf numFmtId="0" fontId="73" fillId="0" borderId="0" xfId="74" applyFont="1" applyBorder="1" applyAlignment="1">
      <alignment horizontal="center"/>
    </xf>
    <xf numFmtId="0" fontId="74" fillId="0" borderId="19" xfId="74" applyFont="1" applyBorder="1" applyAlignment="1">
      <alignment horizontal="center" vertical="center" wrapText="1"/>
    </xf>
    <xf numFmtId="0" fontId="62" fillId="0" borderId="19" xfId="74" applyFont="1" applyBorder="1" applyAlignment="1">
      <alignment horizontal="center" vertical="center" wrapText="1"/>
    </xf>
    <xf numFmtId="0" fontId="74" fillId="0" borderId="20" xfId="74" applyFont="1" applyBorder="1" applyAlignment="1">
      <alignment horizontal="center" vertical="center" textRotation="90" wrapText="1"/>
    </xf>
    <xf numFmtId="0" fontId="74" fillId="0" borderId="21" xfId="74" applyFont="1" applyBorder="1" applyAlignment="1">
      <alignment horizontal="center" vertical="center" textRotation="90" wrapText="1"/>
    </xf>
    <xf numFmtId="0" fontId="74" fillId="0" borderId="22" xfId="74" applyFont="1" applyBorder="1" applyAlignment="1">
      <alignment horizontal="center" vertical="center" textRotation="90" wrapText="1"/>
    </xf>
    <xf numFmtId="0" fontId="75" fillId="0" borderId="19" xfId="74" applyFont="1" applyBorder="1" applyAlignment="1">
      <alignment horizontal="center" vertical="center" wrapText="1"/>
    </xf>
    <xf numFmtId="0" fontId="76" fillId="0" borderId="19" xfId="74" applyFont="1" applyBorder="1" applyAlignment="1">
      <alignment horizontal="center" vertical="center" textRotation="90" wrapText="1"/>
    </xf>
    <xf numFmtId="0" fontId="76" fillId="0" borderId="20" xfId="74" applyFont="1" applyBorder="1" applyAlignment="1">
      <alignment horizontal="center" vertical="center" textRotation="90" wrapText="1"/>
    </xf>
    <xf numFmtId="0" fontId="76" fillId="0" borderId="21" xfId="74" applyFont="1" applyBorder="1" applyAlignment="1">
      <alignment horizontal="center" vertical="center" textRotation="90" wrapText="1"/>
    </xf>
    <xf numFmtId="0" fontId="76" fillId="0" borderId="22" xfId="74" applyFont="1" applyBorder="1" applyAlignment="1">
      <alignment horizontal="center" vertical="center" textRotation="90" wrapText="1"/>
    </xf>
    <xf numFmtId="0" fontId="77" fillId="0" borderId="20" xfId="74" applyFont="1" applyBorder="1" applyAlignment="1">
      <alignment horizontal="center" vertical="center" wrapText="1"/>
    </xf>
    <xf numFmtId="0" fontId="77" fillId="0" borderId="22" xfId="74" applyFont="1" applyBorder="1" applyAlignment="1">
      <alignment horizontal="center" vertical="center" wrapText="1"/>
    </xf>
    <xf numFmtId="0" fontId="77" fillId="0" borderId="19" xfId="74" applyFont="1" applyBorder="1" applyAlignment="1">
      <alignment horizontal="justify" vertical="top" wrapText="1"/>
    </xf>
    <xf numFmtId="0" fontId="77" fillId="0" borderId="20" xfId="74" applyFont="1" applyBorder="1" applyAlignment="1">
      <alignment horizontal="center" vertical="top" wrapText="1"/>
    </xf>
    <xf numFmtId="0" fontId="77" fillId="0" borderId="22" xfId="74" applyFont="1" applyBorder="1" applyAlignment="1">
      <alignment horizontal="center" vertical="top" wrapText="1"/>
    </xf>
    <xf numFmtId="0" fontId="79" fillId="0" borderId="0" xfId="84" applyFont="1" applyAlignment="1">
      <alignment horizontal="center" vertical="center" wrapText="1"/>
    </xf>
    <xf numFmtId="0" fontId="65" fillId="0" borderId="0" xfId="84" applyFont="1" applyAlignment="1">
      <alignment horizontal="center" vertical="center" wrapText="1"/>
    </xf>
    <xf numFmtId="0" fontId="48" fillId="0" borderId="49" xfId="84" applyFont="1" applyBorder="1" applyAlignment="1">
      <alignment horizontal="center" vertical="center" wrapText="1"/>
    </xf>
    <xf numFmtId="0" fontId="48" fillId="0" borderId="57" xfId="84" applyFont="1" applyBorder="1" applyAlignment="1">
      <alignment horizontal="center" vertical="center" wrapText="1"/>
    </xf>
    <xf numFmtId="0" fontId="49" fillId="0" borderId="61" xfId="84" applyFont="1" applyBorder="1" applyAlignment="1">
      <alignment horizontal="center"/>
    </xf>
    <xf numFmtId="0" fontId="99" fillId="0" borderId="19" xfId="84" applyFont="1" applyBorder="1" applyAlignment="1">
      <alignment horizontal="center" vertical="top" wrapText="1"/>
    </xf>
    <xf numFmtId="0" fontId="98" fillId="0" borderId="61" xfId="0" applyFont="1" applyBorder="1" applyAlignment="1">
      <alignment horizontal="center" vertical="center" wrapText="1"/>
    </xf>
    <xf numFmtId="0" fontId="100" fillId="0" borderId="0" xfId="98" applyFont="1" applyAlignment="1">
      <alignment horizontal="left" vertical="top"/>
    </xf>
    <xf numFmtId="0" fontId="3" fillId="0" borderId="0" xfId="98" applyAlignment="1">
      <alignment horizontal="left"/>
    </xf>
    <xf numFmtId="0" fontId="60" fillId="0" borderId="0" xfId="98" applyFont="1" applyAlignment="1">
      <alignment horizontal="left" vertical="top" wrapText="1"/>
    </xf>
    <xf numFmtId="49" fontId="101" fillId="0" borderId="0" xfId="0" applyNumberFormat="1" applyFont="1"/>
  </cellXfs>
  <cellStyles count="99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_РИТ КЭС " xfId="19"/>
    <cellStyle name="_Факт  годовая 2007 " xfId="20"/>
    <cellStyle name="Cells 2 2" xfId="21"/>
    <cellStyle name="Comma [0]" xfId="22"/>
    <cellStyle name="Comma_irl tel sep5" xfId="58"/>
    <cellStyle name="Currency [0]" xfId="23"/>
    <cellStyle name="Currency_irl tel sep5" xfId="59"/>
    <cellStyle name="currency1" xfId="24"/>
    <cellStyle name="Currency2" xfId="25"/>
    <cellStyle name="currency3" xfId="26"/>
    <cellStyle name="currency4" xfId="27"/>
    <cellStyle name="Excel_BuiltIn_Comma" xfId="88"/>
    <cellStyle name="Followed Hyperlink" xfId="28"/>
    <cellStyle name="Header" xfId="29"/>
    <cellStyle name="Header 3" xfId="30"/>
    <cellStyle name="Hyperlink" xfId="31"/>
    <cellStyle name="normal" xfId="32"/>
    <cellStyle name="Normal1" xfId="33"/>
    <cellStyle name="Normal2" xfId="34"/>
    <cellStyle name="normбlnм_laroux" xfId="60"/>
    <cellStyle name="Percent1" xfId="35"/>
    <cellStyle name="Price_Body" xfId="61"/>
    <cellStyle name="Title 4" xfId="36"/>
    <cellStyle name="Беззащитный" xfId="62"/>
    <cellStyle name="Гиперссылка 2" xfId="37"/>
    <cellStyle name="Гиперссылка 2 2" xfId="38"/>
    <cellStyle name="Гиперссылка 3" xfId="39"/>
    <cellStyle name="Гиперссылка 4" xfId="40"/>
    <cellStyle name="Гиперссылка 4 2" xfId="41"/>
    <cellStyle name="Заголовок" xfId="63"/>
    <cellStyle name="ЗаголовокСтолбца" xfId="42"/>
    <cellStyle name="Защитный" xfId="64"/>
    <cellStyle name="Значение" xfId="65"/>
    <cellStyle name="Мои наименования показателей" xfId="66"/>
    <cellStyle name="Мой заголовок" xfId="67"/>
    <cellStyle name="Мой заголовок листа" xfId="68"/>
    <cellStyle name="Обычный" xfId="0" builtinId="0"/>
    <cellStyle name="Обычный 10" xfId="43"/>
    <cellStyle name="Обычный 10 2" xfId="44"/>
    <cellStyle name="Обычный 12 4" xfId="45"/>
    <cellStyle name="Обычный 14" xfId="46"/>
    <cellStyle name="Обычный 2" xfId="47"/>
    <cellStyle name="Обычный 2 2" xfId="69"/>
    <cellStyle name="Обычный 2 2 2" xfId="70"/>
    <cellStyle name="Обычный 2 2 2 2" xfId="71"/>
    <cellStyle name="Обычный 2 2 2 4" xfId="48"/>
    <cellStyle name="Обычный 2 3_СВОД ДОГОВОРОВ  в РН ЭНЕРГО на 2010 год." xfId="89"/>
    <cellStyle name="Обычный 23" xfId="90"/>
    <cellStyle name="Обычный 3" xfId="1"/>
    <cellStyle name="Обычный 3 2" xfId="49"/>
    <cellStyle name="Обычный 3 3" xfId="50"/>
    <cellStyle name="Обычный 3 3 2" xfId="51"/>
    <cellStyle name="Обычный 3 3 2 2" xfId="52"/>
    <cellStyle name="Обычный 30" xfId="53"/>
    <cellStyle name="Обычный 4" xfId="54"/>
    <cellStyle name="Обычный 4 15" xfId="91"/>
    <cellStyle name="Обычный 4 2" xfId="84"/>
    <cellStyle name="Обычный 4 3" xfId="87"/>
    <cellStyle name="Обычный 5" xfId="57"/>
    <cellStyle name="Обычный 6" xfId="55"/>
    <cellStyle name="Обычный 7" xfId="56"/>
    <cellStyle name="Обычный 8" xfId="85"/>
    <cellStyle name="Обычный 9" xfId="98"/>
    <cellStyle name="Обычный_Изменения прил.4" xfId="3"/>
    <cellStyle name="Обычный_Лист1" xfId="72"/>
    <cellStyle name="Обычный_Лист4" xfId="73"/>
    <cellStyle name="Обычный_Таблицы ТБО тариф 2010 " xfId="74"/>
    <cellStyle name="Обычный_эскиз листа Котлы_Майя" xfId="2"/>
    <cellStyle name="Обычный_ЮНГ_Экономика_2008_факт" xfId="86"/>
    <cellStyle name="Поле ввода" xfId="75"/>
    <cellStyle name="Процентный 2" xfId="76"/>
    <cellStyle name="Стиль 1" xfId="77"/>
    <cellStyle name="Текстовый" xfId="78"/>
    <cellStyle name="Тысячи [0]_3Com" xfId="79"/>
    <cellStyle name="Тысячи_3Com" xfId="80"/>
    <cellStyle name="Финансовый" xfId="97" builtinId="3"/>
    <cellStyle name="Финансовый 10 3" xfId="92"/>
    <cellStyle name="Финансовый 2" xfId="93"/>
    <cellStyle name="Финансовый 2 2" xfId="94"/>
    <cellStyle name="Финансовый 3" xfId="95"/>
    <cellStyle name="Финансовый 30" xfId="96"/>
    <cellStyle name="Формула" xfId="81"/>
    <cellStyle name="ФормулаВБ" xfId="82"/>
    <cellStyle name="ФормулаНаКонтроль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11</xdr:row>
      <xdr:rowOff>176493</xdr:rowOff>
    </xdr:from>
    <xdr:to>
      <xdr:col>5</xdr:col>
      <xdr:colOff>314325</xdr:colOff>
      <xdr:row>13</xdr:row>
      <xdr:rowOff>58831</xdr:rowOff>
    </xdr:to>
    <xdr:pic macro="[2]!modList00.FREEZE_PANES">
      <xdr:nvPicPr>
        <xdr:cNvPr id="2" name="FREEZE_PANES_I19" descr="update_org.pn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76518"/>
          <a:ext cx="285750" cy="29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10</xdr:row>
      <xdr:rowOff>28575</xdr:rowOff>
    </xdr:from>
    <xdr:to>
      <xdr:col>5</xdr:col>
      <xdr:colOff>316575</xdr:colOff>
      <xdr:row>11</xdr:row>
      <xdr:rowOff>121593</xdr:rowOff>
    </xdr:to>
    <xdr:pic macro="[2]!modList00.cmdListSpisok_Click">
      <xdr:nvPicPr>
        <xdr:cNvPr id="3" name="cmdListSpisok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288000" cy="29304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0</xdr:row>
          <xdr:rowOff>0</xdr:rowOff>
        </xdr:from>
        <xdr:to>
          <xdr:col>7</xdr:col>
          <xdr:colOff>85725</xdr:colOff>
          <xdr:row>11</xdr:row>
          <xdr:rowOff>9525</xdr:rowOff>
        </xdr:to>
        <xdr:sp macro="" textlink="">
          <xdr:nvSpPr>
            <xdr:cNvPr id="2049" name="chkDocs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/>
                  </a:solidFill>
                </a14:hiddenFill>
              </a:ext>
              <a:ext uri="{91240B29-F687-4F45-9708-019B960494DF}">
                <a14:hiddenLine w="3175">
                  <a:solidFill>
                    <a:srgbClr val="C0C0C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Документы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9\&#1058;&#1040;&#1056;&#1048;&#1060;&#1067;%202019\&#1075;.%20&#1058;&#1086;&#1084;&#1089;&#1082;\&#1054;&#1054;&#1054;%20&#1042;&#1048;&#1043;&#1050;\CALC.JOINTCOST.6.70(v1.1.4)_&#1054;&#1054;&#1054;_&#1042;&#1048;&#1043;&#1050;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oronina\&#1074;&#1089;&#1103;&#1082;&#1086;&#1077;\&#1040;&#1085;&#1082;&#1077;&#1090;&#1072;%20&#1080;%20&#1055;&#1088;&#1080;&#1083;&#1086;&#1078;&#1077;&#1085;&#1080;&#1103;%202010%20&#1087;&#1091;&#1089;&#1090;&#1099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  <sheetName val="Снижение производительности"/>
      <sheetName val="Анкета"/>
      <sheetName val="списки"/>
      <sheetName val="91-2"/>
      <sheetName val="НПП80 "/>
      <sheetName val="Èíñòðóêöèÿ"/>
      <sheetName val="Ñïèñîê îðãàíèçàöèé"/>
      <sheetName val="Áàëàíñ"/>
      <sheetName val="Ñìåòà"/>
      <sheetName val="Êîììåíòàðèè"/>
      <sheetName val="Ïðîâåðêà"/>
      <sheetName val="Äèàïàçîíû"/>
      <sheetName val="Çàãîëîâîê2"/>
      <sheetName val="Çàãîëîâîê"/>
      <sheetName val="Ñíèæåíèå ïðîèçâîäèòåëüíîñòè"/>
      <sheetName val="Àíêåòà"/>
      <sheetName val="ñïèñêè"/>
      <sheetName val="Лист1"/>
      <sheetName val="Лист2"/>
      <sheetName val="Справочники"/>
      <sheetName val="28"/>
      <sheetName val="29"/>
      <sheetName val="20"/>
      <sheetName val="21"/>
      <sheetName val="25"/>
      <sheetName val="26"/>
      <sheetName val="27"/>
      <sheetName val="19"/>
      <sheetName val="22"/>
      <sheetName val="24"/>
    </sheetNames>
    <sheetDataSet>
      <sheetData sheetId="0"/>
      <sheetData sheetId="1">
        <row r="2">
          <cell r="R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Список листов "/>
      <sheetName val="Титульный"/>
      <sheetName val="Документы"/>
      <sheetName val="Справочники"/>
      <sheetName val="Заявки по сферам"/>
      <sheetName val="Сметы"/>
      <sheetName val="Характеристики предприятия"/>
      <sheetName val="Энергоресурсы"/>
      <sheetName val="Потребление электроэнергии"/>
      <sheetName val="Амортизация"/>
      <sheetName val="Аренда"/>
      <sheetName val="Земельные участки"/>
      <sheetName val="Ремонты"/>
      <sheetName val="Коэффициент невыходов"/>
      <sheetName val="Руководящий персонал"/>
      <sheetName val="Охрана труда - справочник"/>
      <sheetName val="ФОТ (руководство)"/>
      <sheetName val="База распределения"/>
      <sheetName val="Смета ОХР"/>
      <sheetName val="Смета сбыт"/>
      <sheetName val="Смета 3"/>
      <sheetName val="Отчет по форме №2"/>
      <sheetName val="Комментарии"/>
      <sheetName val="Проверка"/>
      <sheetName val="TEHSHEET"/>
      <sheetName val="et_union"/>
      <sheetName val="DOCS_DEPENDENCY"/>
      <sheetName val="modfrmDOCSPicker"/>
      <sheetName val="modProv"/>
      <sheetName val="REESTR_ORG"/>
      <sheetName val="modDocsComsAPI"/>
      <sheetName val="modCheckCyan"/>
      <sheetName val="modfrmReestr"/>
      <sheetName val="modfrmListObject"/>
      <sheetName val="modProvGeneralProc"/>
      <sheetName val="modfrmURL"/>
      <sheetName val="REESTR_VDET"/>
      <sheetName val="REESTR_OKVED"/>
      <sheetName val="modFill"/>
      <sheetName val="modIHLCommandBar"/>
      <sheetName val="modHyp"/>
      <sheetName val="modList00"/>
      <sheetName val="modClassifierValidate"/>
      <sheetName val="modHTTP"/>
      <sheetName val="modThisWorkbook"/>
      <sheetName val="modfrmSecretCode"/>
      <sheetName val="modfrmReestrVdet"/>
      <sheetName val="AllSheetsInThisWorkbook"/>
      <sheetName val="modUpdTemplMain"/>
      <sheetName val="modfrmCheckUpdates"/>
      <sheetName val="modInstruction"/>
      <sheetName val="modReestr"/>
      <sheetName val="modList01"/>
      <sheetName val="modList02"/>
      <sheetName val="modList03"/>
      <sheetName val="modList07"/>
      <sheetName val="modList08"/>
      <sheetName val="modList09"/>
      <sheetName val="modList11"/>
      <sheetName val="modList13"/>
      <sheetName val="modList16"/>
      <sheetName val="modList17"/>
      <sheetName val="modList10"/>
      <sheetName val="modList06"/>
      <sheetName val="modListComm"/>
      <sheetName val="modList20"/>
      <sheetName val="CALC.JOINTCOST.6.70(v1.1"/>
    </sheetNames>
    <definedNames>
      <definedName name="modDocsComsAPI.chkDocs_Click"/>
      <definedName name="modList00.cmdListSpisok_Click"/>
      <definedName name="modList00.FREEZE_PANES"/>
    </definedNames>
    <sheetDataSet>
      <sheetData sheetId="0"/>
      <sheetData sheetId="1"/>
      <sheetData sheetId="2"/>
      <sheetData sheetId="3">
        <row r="7">
          <cell r="F7">
            <v>2019</v>
          </cell>
        </row>
        <row r="20">
          <cell r="F20" t="str">
            <v>нет</v>
          </cell>
        </row>
      </sheetData>
      <sheetData sheetId="4"/>
      <sheetData sheetId="5">
        <row r="113">
          <cell r="G113">
            <v>1</v>
          </cell>
          <cell r="H113">
            <v>2</v>
          </cell>
          <cell r="I113">
            <v>3</v>
          </cell>
          <cell r="J113">
            <v>4</v>
          </cell>
          <cell r="K113" t="str">
            <v>Особый</v>
          </cell>
        </row>
      </sheetData>
      <sheetData sheetId="6"/>
      <sheetData sheetId="7">
        <row r="15">
          <cell r="E15" t="str">
            <v>Общехозяйственные расходы</v>
          </cell>
        </row>
      </sheetData>
      <sheetData sheetId="8"/>
      <sheetData sheetId="9">
        <row r="5">
          <cell r="J5" t="str">
            <v>По данным организации2015фактГод</v>
          </cell>
          <cell r="K5" t="str">
            <v>По данным организации2016фактГод</v>
          </cell>
          <cell r="L5" t="str">
            <v>По данным организации2017планГод</v>
          </cell>
          <cell r="M5" t="str">
            <v>По данным организации2017фактГод</v>
          </cell>
          <cell r="N5" t="str">
            <v>По данным организации2018ПланГод</v>
          </cell>
          <cell r="O5" t="str">
            <v>По данным организации2018План1 пг</v>
          </cell>
          <cell r="P5" t="str">
            <v>По данным организации2018План2 пг</v>
          </cell>
          <cell r="Q5" t="str">
            <v>По данным организации2019ПланГод</v>
          </cell>
          <cell r="R5" t="str">
            <v>По данным организации2019План1 пг</v>
          </cell>
          <cell r="S5" t="str">
            <v>По данным организации2019План2 пг</v>
          </cell>
          <cell r="T5">
            <v>0</v>
          </cell>
          <cell r="U5" t="str">
            <v>По данным ДТР ТО2015фактГод</v>
          </cell>
          <cell r="V5" t="str">
            <v>По данным ДТР ТО2016фактГод</v>
          </cell>
          <cell r="W5" t="str">
            <v>По данным ДТР ТО2017планГод</v>
          </cell>
          <cell r="X5" t="str">
            <v>По данным ДТР ТО2017фактГод</v>
          </cell>
          <cell r="Y5" t="str">
            <v>По данным ДТР ТО2018ПланГод</v>
          </cell>
          <cell r="Z5" t="str">
            <v>По данным ДТР ТО2018План1 пг</v>
          </cell>
          <cell r="AA5" t="str">
            <v>По данным ДТР ТО2018План2 пг</v>
          </cell>
          <cell r="AB5" t="str">
            <v>По данным ДТР ТО2019ПланГод</v>
          </cell>
          <cell r="AC5" t="str">
            <v>По данным ДТР ТО2019План1 пг</v>
          </cell>
          <cell r="AD5" t="str">
            <v>По данным ДТР ТО2019План2 пг</v>
          </cell>
          <cell r="AE5">
            <v>0</v>
          </cell>
        </row>
        <row r="23">
          <cell r="A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</row>
        <row r="24">
          <cell r="A24" t="str">
            <v>t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5">
          <cell r="A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</row>
        <row r="26">
          <cell r="A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7">
          <cell r="A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</row>
        <row r="28">
          <cell r="A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29">
          <cell r="A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</row>
        <row r="30">
          <cell r="A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1">
          <cell r="A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</row>
        <row r="32">
          <cell r="A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3">
          <cell r="A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</row>
        <row r="34">
          <cell r="A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  <row r="35">
          <cell r="A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</row>
        <row r="36">
          <cell r="A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</row>
        <row r="37">
          <cell r="A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</row>
        <row r="38">
          <cell r="A38" t="str">
            <v>t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</row>
      </sheetData>
      <sheetData sheetId="10"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</row>
        <row r="27"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</sheetData>
      <sheetData sheetId="11">
        <row r="6"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 t="str">
            <v>Сумма амортизацииПо данным организации2015фактГод</v>
          </cell>
          <cell r="AG6" t="str">
            <v>Сумма амортизацииПо данным организации2016фактГод</v>
          </cell>
          <cell r="AH6" t="str">
            <v>Сумма амортизацииПо данным организации2017планГод</v>
          </cell>
          <cell r="AI6" t="str">
            <v>Сумма амортизацииПо данным организации2017фактГод</v>
          </cell>
          <cell r="AJ6" t="str">
            <v>Сумма амортизацииПо данным организации2018планГод</v>
          </cell>
          <cell r="AK6" t="str">
            <v>По данным организации2019планГод</v>
          </cell>
          <cell r="AL6" t="str">
            <v>Сумма амортизацииПо данным организации2019планГод</v>
          </cell>
          <cell r="AM6" t="str">
            <v>По данным организации2019планГод</v>
          </cell>
          <cell r="AN6" t="str">
            <v>По данным организации2019планГод</v>
          </cell>
          <cell r="AO6" t="str">
            <v>Налог на имуществоПо данным организации2019планГод</v>
          </cell>
          <cell r="AP6">
            <v>0</v>
          </cell>
          <cell r="AQ6">
            <v>0</v>
          </cell>
          <cell r="AR6">
            <v>0</v>
          </cell>
          <cell r="AS6" t="str">
            <v/>
          </cell>
          <cell r="AT6" t="str">
            <v>По данным ДТР ТО</v>
          </cell>
          <cell r="AU6" t="str">
            <v>По данным ДТР ТО</v>
          </cell>
          <cell r="AV6" t="str">
            <v>Сумма амортизацииПо данным ДТР ТО2015фактГод</v>
          </cell>
          <cell r="AW6" t="str">
            <v>Сумма амортизацииПо данным ДТР ТО2016фактГод</v>
          </cell>
          <cell r="AX6" t="str">
            <v>Сумма амортизацииПо данным ДТР ТО2017планГод</v>
          </cell>
          <cell r="AY6" t="str">
            <v>Сумма амортизацииПо данным ДТР ТО2017фактГод</v>
          </cell>
          <cell r="AZ6" t="str">
            <v>Сумма амортизацииПо данным ДТР ТО2018планГод</v>
          </cell>
          <cell r="BA6" t="str">
            <v>Сумма амортизацииПо данным ДТР ТО2018планГод</v>
          </cell>
          <cell r="BB6" t="str">
            <v>По данным ДТР ТО2019планГод</v>
          </cell>
          <cell r="BC6" t="str">
            <v>Сумма амортизацииПо данным ДТР ТО2019планГод</v>
          </cell>
          <cell r="BD6" t="str">
            <v>По данным ДТР ТО2019планГод</v>
          </cell>
          <cell r="BE6" t="str">
            <v>По данным ДТР ТО2019планГод</v>
          </cell>
          <cell r="BF6" t="str">
            <v>Налог на имуществоПо данным ДТР ТО2019планГод</v>
          </cell>
          <cell r="BG6">
            <v>0</v>
          </cell>
          <cell r="BH6">
            <v>0</v>
          </cell>
        </row>
        <row r="19">
          <cell r="F19" t="str">
            <v>Итого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2.2000000000000002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2.2000000000000002</v>
          </cell>
        </row>
        <row r="20">
          <cell r="F20" t="str">
            <v>Общехозяйственные расходы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</row>
        <row r="21">
          <cell r="F21" t="str">
            <v>Сбыт тепловой энергии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</row>
        <row r="22">
          <cell r="F22" t="str">
            <v>Транспортные расходы (сторонние)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</row>
        <row r="23">
          <cell r="F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</row>
      </sheetData>
      <sheetData sheetId="12">
        <row r="6"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 t="str">
            <v>Сумма арендной платыПо данным организации2015фактГод</v>
          </cell>
          <cell r="AR6" t="str">
            <v>Сумма арендной платыПо данным организации2016фактГод</v>
          </cell>
          <cell r="AS6" t="str">
            <v>Сумма арендной платыПо данным организации2017планГод</v>
          </cell>
          <cell r="AT6" t="str">
            <v>Сумма арендной платыПо данным организации2017фактГод</v>
          </cell>
          <cell r="AU6" t="str">
            <v>Сумма арендной платыПо данным организации2018планГод</v>
          </cell>
          <cell r="AV6" t="str">
            <v>Сумма арендной платыПо данным организации2019планГод</v>
          </cell>
          <cell r="AW6" t="str">
            <v>Сумма арендной платыПо данным организации2019планГод</v>
          </cell>
          <cell r="AX6" t="str">
            <v>По данным организации2019планГод</v>
          </cell>
          <cell r="AY6" t="str">
            <v>По данным ДТР ТО2019планГод</v>
          </cell>
          <cell r="AZ6" t="str">
            <v>По данным ДТР ТО2019планГод</v>
          </cell>
          <cell r="BA6" t="str">
            <v>Сумма арендной платыПо данным ДТР ТО2015фактГод</v>
          </cell>
          <cell r="BB6" t="str">
            <v>Сумма арендной платыПо данным ДТР ТО2016фактГод</v>
          </cell>
          <cell r="BC6" t="str">
            <v>Сумма арендной платыПо данным ДТР ТО2017планГод</v>
          </cell>
          <cell r="BD6" t="str">
            <v>Сумма арендной платыПо данным ДТР ТО2017фактГод</v>
          </cell>
          <cell r="BE6" t="str">
            <v>Сумма арендной платыПо данным ДТР ТО2018планГод</v>
          </cell>
          <cell r="BF6" t="str">
            <v>По данным ДТР ТО2019планГод</v>
          </cell>
          <cell r="BG6" t="str">
            <v>По данным ДТР ТО2019планГод</v>
          </cell>
          <cell r="BH6" t="str">
            <v>По данным ДТР ТО2019планГод</v>
          </cell>
          <cell r="BI6" t="str">
            <v>По данным ДТР ТО2019планГод</v>
          </cell>
          <cell r="BJ6" t="str">
            <v>По данным ДТР ТО2019планГод</v>
          </cell>
          <cell r="BK6" t="str">
            <v>По данным ДТР ТО2019планГод</v>
          </cell>
          <cell r="BL6">
            <v>0</v>
          </cell>
          <cell r="BM6">
            <v>0</v>
          </cell>
          <cell r="BN6" t="str">
            <v>По данным ДТР ТО2019планГод</v>
          </cell>
          <cell r="BO6" t="str">
            <v>Сумма арендной платыПо данным ДТР ТО2019планГод</v>
          </cell>
          <cell r="BP6">
            <v>0</v>
          </cell>
        </row>
        <row r="20">
          <cell r="F20" t="str">
            <v>Итого</v>
          </cell>
          <cell r="AA20">
            <v>2556245.7777367947</v>
          </cell>
          <cell r="AB20">
            <v>2556245.7777367947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2.2000000000000002</v>
          </cell>
          <cell r="AL20">
            <v>0</v>
          </cell>
          <cell r="AM20">
            <v>10877.641607390615</v>
          </cell>
          <cell r="AN20">
            <v>10877.641607390615</v>
          </cell>
          <cell r="AO20">
            <v>1163907.651990796</v>
          </cell>
          <cell r="AP20">
            <v>0</v>
          </cell>
          <cell r="AQ20">
            <v>0</v>
          </cell>
          <cell r="AR20">
            <v>137218.48000000001</v>
          </cell>
          <cell r="AS20">
            <v>0</v>
          </cell>
          <cell r="AT20">
            <v>233012.52</v>
          </cell>
          <cell r="AU20">
            <v>0</v>
          </cell>
          <cell r="AV20">
            <v>160928.40000000002</v>
          </cell>
          <cell r="AW20">
            <v>160928.40000000002</v>
          </cell>
          <cell r="AX20">
            <v>0</v>
          </cell>
          <cell r="AY20">
            <v>2556245.7777367947</v>
          </cell>
          <cell r="AZ20">
            <v>0</v>
          </cell>
          <cell r="BA20">
            <v>0</v>
          </cell>
          <cell r="BB20">
            <v>137218.48000000001</v>
          </cell>
          <cell r="BC20">
            <v>0</v>
          </cell>
          <cell r="BD20">
            <v>233012.52</v>
          </cell>
          <cell r="BE20">
            <v>0</v>
          </cell>
          <cell r="BF20">
            <v>10877.641607390615</v>
          </cell>
          <cell r="BG20">
            <v>1033375.9527021085</v>
          </cell>
          <cell r="BH20">
            <v>130531.69928868738</v>
          </cell>
          <cell r="BI20">
            <v>902844.2534134211</v>
          </cell>
          <cell r="BJ20">
            <v>968110.1030577647</v>
          </cell>
          <cell r="BK20">
            <v>2129842.2267270824</v>
          </cell>
          <cell r="BL20">
            <v>0</v>
          </cell>
          <cell r="BM20">
            <v>2.2000000000000002</v>
          </cell>
          <cell r="BN20">
            <v>23495.705871963728</v>
          </cell>
          <cell r="BO20">
            <v>2283869.6318877335</v>
          </cell>
          <cell r="BP20">
            <v>0</v>
          </cell>
        </row>
        <row r="21">
          <cell r="F21" t="str">
            <v>Общехозяйственные расходы</v>
          </cell>
          <cell r="AA21">
            <v>2556245.7777367947</v>
          </cell>
          <cell r="AB21">
            <v>2556245.7777367947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10877.641607390615</v>
          </cell>
          <cell r="AN21">
            <v>10877.641607390615</v>
          </cell>
          <cell r="AO21">
            <v>1163907.651990796</v>
          </cell>
          <cell r="AP21">
            <v>0</v>
          </cell>
          <cell r="AQ21">
            <v>0</v>
          </cell>
          <cell r="AR21">
            <v>137218.48000000001</v>
          </cell>
          <cell r="AS21">
            <v>0</v>
          </cell>
          <cell r="AT21">
            <v>233012.52</v>
          </cell>
          <cell r="AU21">
            <v>0</v>
          </cell>
          <cell r="AV21">
            <v>160928.40000000002</v>
          </cell>
          <cell r="AW21">
            <v>160928.40000000002</v>
          </cell>
          <cell r="AX21">
            <v>0</v>
          </cell>
          <cell r="AY21">
            <v>2556245.7777367947</v>
          </cell>
          <cell r="AZ21">
            <v>0</v>
          </cell>
          <cell r="BA21">
            <v>0</v>
          </cell>
          <cell r="BB21">
            <v>137218.48000000001</v>
          </cell>
          <cell r="BC21">
            <v>0</v>
          </cell>
          <cell r="BD21">
            <v>233012.52</v>
          </cell>
          <cell r="BE21">
            <v>0</v>
          </cell>
          <cell r="BF21">
            <v>10877.641607390615</v>
          </cell>
          <cell r="BG21">
            <v>1033375.9527021085</v>
          </cell>
          <cell r="BH21">
            <v>130531.69928868738</v>
          </cell>
          <cell r="BI21">
            <v>902844.2534134211</v>
          </cell>
          <cell r="BJ21">
            <v>968110.1030577647</v>
          </cell>
          <cell r="BK21">
            <v>2129842.2267270824</v>
          </cell>
          <cell r="BL21">
            <v>0</v>
          </cell>
          <cell r="BM21">
            <v>0</v>
          </cell>
          <cell r="BN21">
            <v>23495.705871963728</v>
          </cell>
          <cell r="BO21">
            <v>2283869.6318877335</v>
          </cell>
          <cell r="BP21">
            <v>0</v>
          </cell>
        </row>
        <row r="22">
          <cell r="F22" t="str">
            <v>Сбыт тепловой энергии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</row>
        <row r="23">
          <cell r="F23" t="str">
            <v>Транспортные расходы (сторонние)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</row>
        <row r="24">
          <cell r="F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</row>
      </sheetData>
      <sheetData sheetId="13"/>
      <sheetData sheetId="14">
        <row r="5">
          <cell r="AC5" t="str">
            <v>По данным организации2015фактГод</v>
          </cell>
          <cell r="AD5" t="str">
            <v>По данным организации2016фактГод</v>
          </cell>
          <cell r="AE5" t="str">
            <v>По данным организации2017планГод</v>
          </cell>
          <cell r="AF5" t="str">
            <v>По данным организации2017фактГод</v>
          </cell>
          <cell r="AG5" t="str">
            <v>По данным организации2018планГод</v>
          </cell>
          <cell r="AH5" t="str">
            <v>По данным организации2019планГод</v>
          </cell>
          <cell r="AI5" t="str">
            <v>По данным организации2019план1 пг</v>
          </cell>
          <cell r="AJ5" t="str">
            <v>По данным организации2019план1 квартал</v>
          </cell>
          <cell r="AK5" t="str">
            <v>По данным организации2019план2 квартал</v>
          </cell>
          <cell r="AL5" t="str">
            <v>По данным организации2019план2 пг</v>
          </cell>
          <cell r="AM5" t="str">
            <v>По данным организации2019план3 квартал</v>
          </cell>
          <cell r="AN5" t="str">
            <v>По данным организации2019план4 квартал</v>
          </cell>
          <cell r="AO5">
            <v>0</v>
          </cell>
          <cell r="AP5" t="str">
            <v>По данным ДТР ТО2015фактГод</v>
          </cell>
          <cell r="AQ5" t="str">
            <v>По данным ДТР ТО2016фактГод</v>
          </cell>
          <cell r="AR5" t="str">
            <v>По данным ДТР ТО2017планГод</v>
          </cell>
          <cell r="AS5" t="str">
            <v>По данным ДТР ТО2017фактГод</v>
          </cell>
          <cell r="AT5" t="str">
            <v>По данным ДТР ТО2018планГод</v>
          </cell>
          <cell r="AU5" t="str">
            <v>По данным ДТР ТО2019планГод</v>
          </cell>
          <cell r="AV5" t="str">
            <v>По данным ДТР ТО2019план1 пг</v>
          </cell>
          <cell r="AW5" t="str">
            <v>По данным ДТР ТО2019план1 квартал</v>
          </cell>
          <cell r="AX5" t="str">
            <v>По данным ДТР ТО2019план2 квартал</v>
          </cell>
          <cell r="AY5" t="str">
            <v>По данным ДТР ТО2019план2 пг</v>
          </cell>
          <cell r="AZ5" t="str">
            <v>По данным ДТР ТО2019план3 квартал</v>
          </cell>
          <cell r="BA5" t="str">
            <v>По данным ДТР ТО2019план4 квартал</v>
          </cell>
          <cell r="BB5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</row>
        <row r="25">
          <cell r="A25" t="str">
            <v>t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</row>
        <row r="26">
          <cell r="A26" t="str">
            <v>t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</row>
      </sheetData>
      <sheetData sheetId="15"/>
      <sheetData sheetId="16"/>
      <sheetData sheetId="17"/>
      <sheetData sheetId="18">
        <row r="5">
          <cell r="I5" t="str">
            <v>По данным организации2015фактГод</v>
          </cell>
          <cell r="J5" t="str">
            <v>По данным организации2016фактГод</v>
          </cell>
          <cell r="K5" t="str">
            <v>По данным организации2017планГод</v>
          </cell>
          <cell r="L5" t="str">
            <v>По данным организации2017фактГод</v>
          </cell>
          <cell r="M5" t="str">
            <v>По данным организации2017ОтклонениеГод</v>
          </cell>
          <cell r="N5" t="str">
            <v>По данным организации2018планГод</v>
          </cell>
          <cell r="O5" t="str">
            <v>По данным организации2019планГод</v>
          </cell>
          <cell r="P5" t="str">
            <v>По данным организации2019план1 пг</v>
          </cell>
          <cell r="Q5" t="str">
            <v>По данным организации2019план2 пг</v>
          </cell>
          <cell r="R5">
            <v>0</v>
          </cell>
          <cell r="S5" t="str">
            <v>По данным ДТР ТО2015фактГод</v>
          </cell>
          <cell r="T5" t="str">
            <v>По данным ДТР ТО2016фактГод</v>
          </cell>
          <cell r="U5" t="str">
            <v>По данным ДТР ТО2017планГод</v>
          </cell>
          <cell r="V5" t="str">
            <v>По данным ДТР ТО2017фактГод</v>
          </cell>
          <cell r="W5" t="str">
            <v>По данным ДТР ТО2017ОтклонениеГод</v>
          </cell>
          <cell r="X5" t="str">
            <v>По данным ДТР ТО2018планГод</v>
          </cell>
          <cell r="Y5" t="str">
            <v>По данным ДТР ТО2018план1 пг</v>
          </cell>
          <cell r="Z5" t="str">
            <v>По данным ДТР ТО2018план2 пг</v>
          </cell>
          <cell r="AA5" t="str">
            <v>По данным ДТР ТО2019планГод</v>
          </cell>
          <cell r="AB5" t="str">
            <v>По данным ДТР ТО2019план1 пг</v>
          </cell>
          <cell r="AC5" t="str">
            <v>По данным ДТР ТО2019план2 пг</v>
          </cell>
        </row>
        <row r="19">
          <cell r="D19" t="str">
            <v>Общехозяйственные расходыНормативная численность всего, в том числе</v>
          </cell>
          <cell r="I19">
            <v>0</v>
          </cell>
          <cell r="J19">
            <v>27.11</v>
          </cell>
          <cell r="K19">
            <v>27.11</v>
          </cell>
          <cell r="L19">
            <v>27.11</v>
          </cell>
          <cell r="M19">
            <v>0</v>
          </cell>
          <cell r="N19">
            <v>27.11</v>
          </cell>
          <cell r="O19">
            <v>27.11</v>
          </cell>
          <cell r="P19">
            <v>27.11</v>
          </cell>
          <cell r="Q19">
            <v>27.11</v>
          </cell>
          <cell r="R19" t="str">
            <v>В 2016 году предприятие работало в течение 3,5 месяцев, поэтому все суммы скорректированы таким образом, чтобы в конечном расчете выйти на итоговую ЗП за период с 15.09.2016 по 31.12.2016</v>
          </cell>
          <cell r="S19">
            <v>0</v>
          </cell>
          <cell r="T19">
            <v>27.11</v>
          </cell>
          <cell r="U19">
            <v>27.11</v>
          </cell>
          <cell r="V19">
            <v>27.11</v>
          </cell>
          <cell r="W19">
            <v>0</v>
          </cell>
          <cell r="X19">
            <v>27.11</v>
          </cell>
          <cell r="Y19">
            <v>27.11</v>
          </cell>
          <cell r="Z19">
            <v>27.11</v>
          </cell>
          <cell r="AA19">
            <v>27.11</v>
          </cell>
          <cell r="AB19">
            <v>27.11</v>
          </cell>
          <cell r="AC19">
            <v>27.11</v>
          </cell>
          <cell r="AD19">
            <v>0</v>
          </cell>
        </row>
        <row r="20">
          <cell r="D20" t="str">
            <v>Общехозяйственные расходычисленность АУП</v>
          </cell>
          <cell r="I20">
            <v>0</v>
          </cell>
          <cell r="J20">
            <v>27.11</v>
          </cell>
          <cell r="K20">
            <v>27.11</v>
          </cell>
          <cell r="L20">
            <v>27.11</v>
          </cell>
          <cell r="M20">
            <v>0</v>
          </cell>
          <cell r="N20">
            <v>27.11</v>
          </cell>
          <cell r="O20">
            <v>27.11</v>
          </cell>
          <cell r="P20">
            <v>27.11</v>
          </cell>
          <cell r="Q20">
            <v>27.11</v>
          </cell>
          <cell r="R20">
            <v>0</v>
          </cell>
          <cell r="S20">
            <v>0</v>
          </cell>
          <cell r="T20">
            <v>27.11</v>
          </cell>
          <cell r="U20">
            <v>27.11</v>
          </cell>
          <cell r="V20">
            <v>27.11</v>
          </cell>
          <cell r="W20">
            <v>0</v>
          </cell>
          <cell r="X20">
            <v>27.11</v>
          </cell>
          <cell r="Y20">
            <v>27.11</v>
          </cell>
          <cell r="Z20">
            <v>27.11</v>
          </cell>
          <cell r="AA20">
            <v>27.11</v>
          </cell>
          <cell r="AB20">
            <v>27.11</v>
          </cell>
          <cell r="AC20">
            <v>27.11</v>
          </cell>
          <cell r="AD20">
            <v>0</v>
          </cell>
        </row>
        <row r="21">
          <cell r="D21" t="str">
            <v>Общехозяйственные расходычисленность ИТР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2">
          <cell r="D22" t="str">
            <v>Общехозяйственные расходычисленность МОП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D23" t="str">
            <v>Общехозяйственные расходыЧисленность всего, в том числе</v>
          </cell>
          <cell r="I23">
            <v>0</v>
          </cell>
          <cell r="J23">
            <v>15</v>
          </cell>
          <cell r="K23">
            <v>6</v>
          </cell>
          <cell r="L23">
            <v>15</v>
          </cell>
          <cell r="M23">
            <v>-9</v>
          </cell>
          <cell r="N23">
            <v>6</v>
          </cell>
          <cell r="O23">
            <v>9.3600000000000012</v>
          </cell>
          <cell r="P23">
            <v>9.3600000000000012</v>
          </cell>
          <cell r="Q23">
            <v>9.3600000000000012</v>
          </cell>
          <cell r="R23">
            <v>0</v>
          </cell>
          <cell r="S23">
            <v>0</v>
          </cell>
          <cell r="T23">
            <v>15</v>
          </cell>
          <cell r="U23">
            <v>6</v>
          </cell>
          <cell r="V23">
            <v>15</v>
          </cell>
          <cell r="W23">
            <v>-9</v>
          </cell>
          <cell r="X23">
            <v>6</v>
          </cell>
          <cell r="Y23">
            <v>6</v>
          </cell>
          <cell r="Z23">
            <v>6</v>
          </cell>
          <cell r="AA23">
            <v>9.3600000000000012</v>
          </cell>
          <cell r="AB23">
            <v>9.3600000000000012</v>
          </cell>
          <cell r="AC23">
            <v>9.3600000000000012</v>
          </cell>
          <cell r="AD23">
            <v>0</v>
          </cell>
        </row>
        <row r="24">
          <cell r="D24" t="str">
            <v>Общехозяйственные расходычисленность АУП</v>
          </cell>
          <cell r="I24">
            <v>0</v>
          </cell>
          <cell r="J24">
            <v>15</v>
          </cell>
          <cell r="K24">
            <v>6</v>
          </cell>
          <cell r="L24">
            <v>15</v>
          </cell>
          <cell r="M24">
            <v>-9</v>
          </cell>
          <cell r="N24">
            <v>6</v>
          </cell>
          <cell r="O24">
            <v>9.3600000000000012</v>
          </cell>
          <cell r="P24">
            <v>9.3600000000000012</v>
          </cell>
          <cell r="Q24">
            <v>9.3600000000000012</v>
          </cell>
          <cell r="R24">
            <v>0</v>
          </cell>
          <cell r="S24">
            <v>0</v>
          </cell>
          <cell r="T24">
            <v>15</v>
          </cell>
          <cell r="U24">
            <v>6</v>
          </cell>
          <cell r="V24">
            <v>15</v>
          </cell>
          <cell r="W24">
            <v>-9</v>
          </cell>
          <cell r="X24">
            <v>6</v>
          </cell>
          <cell r="Y24">
            <v>6</v>
          </cell>
          <cell r="Z24">
            <v>6</v>
          </cell>
          <cell r="AA24">
            <v>9.3600000000000012</v>
          </cell>
          <cell r="AB24">
            <v>9.3600000000000012</v>
          </cell>
          <cell r="AC24">
            <v>9.3600000000000012</v>
          </cell>
          <cell r="AD24">
            <v>0</v>
          </cell>
        </row>
        <row r="25">
          <cell r="D25" t="str">
            <v>Общехозяйственные расходычисленность ИТР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D26" t="str">
            <v>Общехозяйственные расходычисленность МОП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D27" t="str">
            <v>Общехозяйственные расходыСредняя оплата труда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D28" t="str">
            <v>Общехозяйственные расходыТарифная ставка рабочего 1 разряда</v>
          </cell>
          <cell r="I28">
            <v>0</v>
          </cell>
          <cell r="J28">
            <v>350</v>
          </cell>
          <cell r="K28">
            <v>5912.7953865764603</v>
          </cell>
          <cell r="L28">
            <v>1708.1408894554199</v>
          </cell>
          <cell r="M28">
            <v>4204.6544971210405</v>
          </cell>
          <cell r="N28">
            <v>6149.3071892078724</v>
          </cell>
          <cell r="O28">
            <v>7806.6579999999994</v>
          </cell>
          <cell r="P28">
            <v>7806.6579999999994</v>
          </cell>
          <cell r="Q28">
            <v>7806.6579999999994</v>
          </cell>
          <cell r="R28">
            <v>0</v>
          </cell>
          <cell r="S28">
            <v>0</v>
          </cell>
          <cell r="T28">
            <v>350</v>
          </cell>
          <cell r="U28">
            <v>5912.7953865764603</v>
          </cell>
          <cell r="V28">
            <v>1708.1408894554199</v>
          </cell>
          <cell r="W28">
            <v>4204.6544971210405</v>
          </cell>
          <cell r="X28">
            <v>6149.3071892078724</v>
          </cell>
          <cell r="Y28">
            <v>6149.3071892078724</v>
          </cell>
          <cell r="Z28">
            <v>6149.3071892078724</v>
          </cell>
          <cell r="AA28">
            <v>7806.6579999999994</v>
          </cell>
          <cell r="AB28">
            <v>7806.6579999999994</v>
          </cell>
          <cell r="AC28">
            <v>7806.6579999999994</v>
          </cell>
          <cell r="AD28">
            <v>0</v>
          </cell>
        </row>
        <row r="29">
          <cell r="D29" t="str">
            <v>Общехозяйственные расходыОтраслевой коэффициент</v>
          </cell>
          <cell r="I29">
            <v>0</v>
          </cell>
          <cell r="J29">
            <v>1</v>
          </cell>
          <cell r="K29">
            <v>1</v>
          </cell>
          <cell r="L29">
            <v>1</v>
          </cell>
          <cell r="M29">
            <v>0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0</v>
          </cell>
          <cell r="S29">
            <v>0</v>
          </cell>
          <cell r="T29">
            <v>1</v>
          </cell>
          <cell r="U29">
            <v>1</v>
          </cell>
          <cell r="V29">
            <v>1</v>
          </cell>
          <cell r="W29">
            <v>0</v>
          </cell>
          <cell r="X29">
            <v>1</v>
          </cell>
          <cell r="Y29">
            <v>1</v>
          </cell>
          <cell r="Z29">
            <v>1</v>
          </cell>
          <cell r="AA29">
            <v>1</v>
          </cell>
          <cell r="AB29">
            <v>1</v>
          </cell>
          <cell r="AC29">
            <v>1</v>
          </cell>
          <cell r="AD29">
            <v>0</v>
          </cell>
        </row>
        <row r="30">
          <cell r="D30" t="str">
            <v>Общехозяйственные расходыДефлятор по заработной плате</v>
          </cell>
          <cell r="I30">
            <v>0</v>
          </cell>
          <cell r="J30">
            <v>1</v>
          </cell>
          <cell r="K30">
            <v>1</v>
          </cell>
          <cell r="L30">
            <v>1</v>
          </cell>
          <cell r="M30">
            <v>0</v>
          </cell>
          <cell r="N30">
            <v>1</v>
          </cell>
          <cell r="O30">
            <v>1</v>
          </cell>
          <cell r="P30">
            <v>1</v>
          </cell>
          <cell r="Q30">
            <v>1</v>
          </cell>
          <cell r="R30">
            <v>0</v>
          </cell>
          <cell r="S30">
            <v>0</v>
          </cell>
          <cell r="T30">
            <v>1</v>
          </cell>
          <cell r="U30">
            <v>1</v>
          </cell>
          <cell r="V30">
            <v>1</v>
          </cell>
          <cell r="W30">
            <v>0</v>
          </cell>
          <cell r="X30">
            <v>1</v>
          </cell>
          <cell r="Y30">
            <v>1</v>
          </cell>
          <cell r="Z30">
            <v>1</v>
          </cell>
          <cell r="AA30">
            <v>1</v>
          </cell>
          <cell r="AB30">
            <v>1</v>
          </cell>
          <cell r="AC30">
            <v>1</v>
          </cell>
          <cell r="AD30">
            <v>0</v>
          </cell>
        </row>
        <row r="31">
          <cell r="D31" t="str">
            <v>Общехозяйственные расходыТарифная ставка рабочего 1 разряда с учетом отраслевого коэффициента и дефлятора</v>
          </cell>
          <cell r="I31">
            <v>0</v>
          </cell>
          <cell r="J31">
            <v>350</v>
          </cell>
          <cell r="K31">
            <v>5912.7953865764603</v>
          </cell>
          <cell r="L31">
            <v>1708.1408894554199</v>
          </cell>
          <cell r="M31">
            <v>4204.6544971210405</v>
          </cell>
          <cell r="N31">
            <v>6149.3071892078724</v>
          </cell>
          <cell r="O31">
            <v>7806.6579999999994</v>
          </cell>
          <cell r="P31">
            <v>7806.6579999999994</v>
          </cell>
          <cell r="Q31">
            <v>7806.6579999999994</v>
          </cell>
          <cell r="R31">
            <v>0</v>
          </cell>
          <cell r="S31">
            <v>0</v>
          </cell>
          <cell r="T31">
            <v>350</v>
          </cell>
          <cell r="U31">
            <v>5912.7953865764603</v>
          </cell>
          <cell r="V31">
            <v>1708.1408894554199</v>
          </cell>
          <cell r="W31">
            <v>4204.6544971210405</v>
          </cell>
          <cell r="X31">
            <v>6149.3071892078724</v>
          </cell>
          <cell r="Y31">
            <v>6149.3071892078724</v>
          </cell>
          <cell r="Z31">
            <v>6149.3071892078724</v>
          </cell>
          <cell r="AA31">
            <v>7806.6579999999994</v>
          </cell>
          <cell r="AB31">
            <v>7806.6579999999994</v>
          </cell>
          <cell r="AC31">
            <v>7806.6579999999994</v>
          </cell>
          <cell r="AD31">
            <v>0</v>
          </cell>
        </row>
        <row r="32">
          <cell r="D32" t="str">
            <v>Общехозяйственные расходыСредняя ступень оплаты</v>
          </cell>
          <cell r="I32">
            <v>0</v>
          </cell>
          <cell r="J32">
            <v>6.2</v>
          </cell>
          <cell r="K32">
            <v>6.2</v>
          </cell>
          <cell r="L32">
            <v>6.2</v>
          </cell>
          <cell r="M32">
            <v>0</v>
          </cell>
          <cell r="N32">
            <v>6.2</v>
          </cell>
          <cell r="O32">
            <v>6.6923076923076916</v>
          </cell>
          <cell r="P32">
            <v>6.6923076923076916</v>
          </cell>
          <cell r="Q32">
            <v>6.6923076923076916</v>
          </cell>
          <cell r="R32">
            <v>0</v>
          </cell>
          <cell r="S32">
            <v>0</v>
          </cell>
          <cell r="T32">
            <v>6.2</v>
          </cell>
          <cell r="U32">
            <v>6.2</v>
          </cell>
          <cell r="V32">
            <v>6.2</v>
          </cell>
          <cell r="W32">
            <v>0</v>
          </cell>
          <cell r="X32">
            <v>6.2</v>
          </cell>
          <cell r="Y32">
            <v>6.2</v>
          </cell>
          <cell r="Z32">
            <v>6.2</v>
          </cell>
          <cell r="AA32">
            <v>6.6923076923076916</v>
          </cell>
          <cell r="AB32">
            <v>6.6923076923076916</v>
          </cell>
          <cell r="AC32">
            <v>6.6923076923076916</v>
          </cell>
          <cell r="AD32">
            <v>0</v>
          </cell>
        </row>
        <row r="33">
          <cell r="D33" t="str">
            <v>Общехозяйственные расходыТарифный коэффициент, соответствующий средней ступени по оплате труда</v>
          </cell>
          <cell r="I33">
            <v>0</v>
          </cell>
          <cell r="J33">
            <v>4.1840000000000002</v>
          </cell>
          <cell r="K33">
            <v>4.1840000000000002</v>
          </cell>
          <cell r="L33">
            <v>4.1840000000000002</v>
          </cell>
          <cell r="M33">
            <v>0</v>
          </cell>
          <cell r="N33">
            <v>4.1840000000000002</v>
          </cell>
          <cell r="O33">
            <v>4.0038461538461538</v>
          </cell>
          <cell r="P33">
            <v>4.0038461538461538</v>
          </cell>
          <cell r="Q33">
            <v>4.0038461538461538</v>
          </cell>
          <cell r="R33">
            <v>0</v>
          </cell>
          <cell r="S33">
            <v>0</v>
          </cell>
          <cell r="T33">
            <v>4.1840000000000002</v>
          </cell>
          <cell r="U33">
            <v>4.1840000000000002</v>
          </cell>
          <cell r="V33">
            <v>4.1840000000000002</v>
          </cell>
          <cell r="W33">
            <v>0</v>
          </cell>
          <cell r="X33">
            <v>4.1840000000000002</v>
          </cell>
          <cell r="Y33">
            <v>4.1840000000000002</v>
          </cell>
          <cell r="Z33">
            <v>4.1840000000000002</v>
          </cell>
          <cell r="AA33">
            <v>4.0038461538461538</v>
          </cell>
          <cell r="AB33">
            <v>4.0038461538461538</v>
          </cell>
          <cell r="AC33">
            <v>4.0038461538461538</v>
          </cell>
          <cell r="AD33">
            <v>0</v>
          </cell>
        </row>
        <row r="34">
          <cell r="D34" t="str">
            <v>Общехозяйственные расходыСреднемесячная тарифная ставка ППП</v>
          </cell>
          <cell r="I34">
            <v>0</v>
          </cell>
          <cell r="J34">
            <v>1464.4</v>
          </cell>
          <cell r="K34">
            <v>24739.13589743591</v>
          </cell>
          <cell r="L34">
            <v>7146.8614814814773</v>
          </cell>
          <cell r="M34">
            <v>17592.274415954431</v>
          </cell>
          <cell r="N34">
            <v>25728.701279645738</v>
          </cell>
          <cell r="O34">
            <v>31256.657607692305</v>
          </cell>
          <cell r="P34">
            <v>31256.657607692305</v>
          </cell>
          <cell r="Q34">
            <v>31256.657607692305</v>
          </cell>
          <cell r="R34">
            <v>0</v>
          </cell>
          <cell r="S34">
            <v>0</v>
          </cell>
          <cell r="T34">
            <v>1464.4</v>
          </cell>
          <cell r="U34">
            <v>24739.13589743591</v>
          </cell>
          <cell r="V34">
            <v>7146.8614814814773</v>
          </cell>
          <cell r="W34">
            <v>17592.274415954431</v>
          </cell>
          <cell r="X34">
            <v>25728.701279645738</v>
          </cell>
          <cell r="Y34">
            <v>25728.701279645738</v>
          </cell>
          <cell r="Z34">
            <v>25728.701279645738</v>
          </cell>
          <cell r="AA34">
            <v>31256.657607692305</v>
          </cell>
          <cell r="AB34">
            <v>31256.657607692305</v>
          </cell>
          <cell r="AC34">
            <v>31256.657607692305</v>
          </cell>
          <cell r="AD34">
            <v>0</v>
          </cell>
        </row>
        <row r="35">
          <cell r="D35" t="str">
            <v>Общехозяйственные расходыВыплаты, связанные с режимом работы с условиями труда 1 работника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D36" t="str">
            <v>Общехозяйственные расходыпроцент выплаты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</row>
        <row r="37">
          <cell r="D37" t="str">
            <v>Общехозяйственные расходысумма выплат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</row>
        <row r="38">
          <cell r="D38" t="str">
            <v>Общехозяйственные расходыТекущее премирование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D39" t="str">
            <v>Общехозяйственные расходыпроцент выплаты</v>
          </cell>
          <cell r="I39">
            <v>0</v>
          </cell>
          <cell r="J39">
            <v>50</v>
          </cell>
          <cell r="K39">
            <v>0</v>
          </cell>
          <cell r="L39">
            <v>50</v>
          </cell>
          <cell r="M39">
            <v>-50</v>
          </cell>
          <cell r="N39">
            <v>0</v>
          </cell>
          <cell r="O39">
            <v>49.999999999999993</v>
          </cell>
          <cell r="P39">
            <v>49.999999999999993</v>
          </cell>
          <cell r="Q39">
            <v>49.999999999999993</v>
          </cell>
          <cell r="R39">
            <v>0</v>
          </cell>
          <cell r="S39">
            <v>0</v>
          </cell>
          <cell r="T39">
            <v>50</v>
          </cell>
          <cell r="U39">
            <v>0</v>
          </cell>
          <cell r="V39">
            <v>50</v>
          </cell>
          <cell r="W39">
            <v>-50</v>
          </cell>
          <cell r="X39">
            <v>0</v>
          </cell>
          <cell r="Y39">
            <v>0</v>
          </cell>
          <cell r="Z39">
            <v>0</v>
          </cell>
          <cell r="AA39">
            <v>49.999999999999993</v>
          </cell>
          <cell r="AB39">
            <v>49.999999999999993</v>
          </cell>
          <cell r="AC39">
            <v>49.999999999999993</v>
          </cell>
          <cell r="AD39">
            <v>0</v>
          </cell>
        </row>
        <row r="40">
          <cell r="D40" t="str">
            <v>Общехозяйственные расходысумма выплат</v>
          </cell>
          <cell r="I40">
            <v>0</v>
          </cell>
          <cell r="J40">
            <v>466.90576923076924</v>
          </cell>
          <cell r="K40">
            <v>0</v>
          </cell>
          <cell r="L40">
            <v>2748.7928774954694</v>
          </cell>
          <cell r="M40">
            <v>-2748.7928774954694</v>
          </cell>
          <cell r="N40">
            <v>0</v>
          </cell>
          <cell r="O40">
            <v>15628.328803846149</v>
          </cell>
          <cell r="P40">
            <v>15628.328803846149</v>
          </cell>
          <cell r="Q40">
            <v>15628.328803846149</v>
          </cell>
          <cell r="R40">
            <v>0</v>
          </cell>
          <cell r="S40">
            <v>0</v>
          </cell>
          <cell r="T40">
            <v>466.90576923076924</v>
          </cell>
          <cell r="U40">
            <v>0</v>
          </cell>
          <cell r="V40">
            <v>2748.7928774954694</v>
          </cell>
          <cell r="W40">
            <v>-2748.7928774954694</v>
          </cell>
          <cell r="X40">
            <v>0</v>
          </cell>
          <cell r="Y40">
            <v>0</v>
          </cell>
          <cell r="Z40">
            <v>0</v>
          </cell>
          <cell r="AA40">
            <v>15628.328803846149</v>
          </cell>
          <cell r="AB40">
            <v>15628.328803846149</v>
          </cell>
          <cell r="AC40">
            <v>15628.328803846149</v>
          </cell>
          <cell r="AD40">
            <v>0</v>
          </cell>
        </row>
        <row r="41">
          <cell r="D41" t="str">
            <v>Общехозяйственные расходыВознаграждение за выслугу лет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D42" t="str">
            <v>Общехозяйственные расходыпроцент выплаты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D43" t="str">
            <v>Общехозяйственные расходысумма выплат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</row>
        <row r="44">
          <cell r="D44" t="str">
            <v>Общехозяйственные расходыВыплаты по итогам года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</row>
        <row r="45">
          <cell r="D45" t="str">
            <v>Общехозяйственные расходыпроцент выплаты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6">
          <cell r="D46" t="str">
            <v>Общехозяйственные расходысумма выплат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</row>
        <row r="47">
          <cell r="D47" t="str">
            <v>Общехозяйственные расходыВыплаты по районному коэффициенту и северные надбавки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</row>
        <row r="48">
          <cell r="D48" t="str">
            <v>Общехозяйственные расходыпроцент выплаты</v>
          </cell>
          <cell r="I48">
            <v>0</v>
          </cell>
          <cell r="J48">
            <v>30</v>
          </cell>
          <cell r="K48">
            <v>30</v>
          </cell>
          <cell r="L48">
            <v>30</v>
          </cell>
          <cell r="M48">
            <v>0</v>
          </cell>
          <cell r="N48">
            <v>30</v>
          </cell>
          <cell r="O48">
            <v>30</v>
          </cell>
          <cell r="P48">
            <v>30</v>
          </cell>
          <cell r="Q48">
            <v>30</v>
          </cell>
          <cell r="R48">
            <v>0</v>
          </cell>
          <cell r="S48">
            <v>0</v>
          </cell>
          <cell r="T48">
            <v>30</v>
          </cell>
          <cell r="U48">
            <v>30</v>
          </cell>
          <cell r="V48">
            <v>30</v>
          </cell>
          <cell r="W48">
            <v>0</v>
          </cell>
          <cell r="X48">
            <v>30</v>
          </cell>
          <cell r="Y48">
            <v>30</v>
          </cell>
          <cell r="Z48">
            <v>30</v>
          </cell>
          <cell r="AA48">
            <v>30</v>
          </cell>
          <cell r="AB48">
            <v>30</v>
          </cell>
          <cell r="AC48">
            <v>30</v>
          </cell>
          <cell r="AD48">
            <v>0</v>
          </cell>
        </row>
        <row r="49">
          <cell r="D49" t="str">
            <v>Общехозяйственные расходысумма выплат</v>
          </cell>
          <cell r="I49">
            <v>0</v>
          </cell>
          <cell r="J49">
            <v>579.39173076923078</v>
          </cell>
          <cell r="K49">
            <v>7421.7407692307734</v>
          </cell>
          <cell r="L49">
            <v>2968.6963076930838</v>
          </cell>
          <cell r="M49">
            <v>4453.0444615376891</v>
          </cell>
          <cell r="N49">
            <v>7718.6103838937215</v>
          </cell>
          <cell r="O49">
            <v>14065.495923461536</v>
          </cell>
          <cell r="P49">
            <v>14065.495923461536</v>
          </cell>
          <cell r="Q49">
            <v>14065.495923461536</v>
          </cell>
          <cell r="R49">
            <v>0</v>
          </cell>
          <cell r="S49">
            <v>0</v>
          </cell>
          <cell r="T49">
            <v>579.39173076923078</v>
          </cell>
          <cell r="U49">
            <v>7421.7407692307734</v>
          </cell>
          <cell r="V49">
            <v>2968.6963076930838</v>
          </cell>
          <cell r="W49">
            <v>4453.0444615376891</v>
          </cell>
          <cell r="X49">
            <v>7718.6103838937215</v>
          </cell>
          <cell r="Y49">
            <v>7718.6103838937215</v>
          </cell>
          <cell r="Z49">
            <v>7718.6103838937215</v>
          </cell>
          <cell r="AA49">
            <v>14065.495923461536</v>
          </cell>
          <cell r="AB49">
            <v>14065.495923461536</v>
          </cell>
          <cell r="AC49">
            <v>14065.495923461536</v>
          </cell>
          <cell r="AD49">
            <v>0</v>
          </cell>
        </row>
        <row r="50">
          <cell r="D50" t="str">
            <v>Общехозяйственные расходыИтого среднемесячная оплата труда на 1 работника</v>
          </cell>
          <cell r="I50">
            <v>0</v>
          </cell>
          <cell r="J50">
            <v>2510.6975000000002</v>
          </cell>
          <cell r="K50">
            <v>32160.876666666685</v>
          </cell>
          <cell r="L50">
            <v>12864.35066667003</v>
          </cell>
          <cell r="M50">
            <v>19296.525999996655</v>
          </cell>
          <cell r="N50">
            <v>33447.311663539462</v>
          </cell>
          <cell r="O50">
            <v>60950.482334999993</v>
          </cell>
          <cell r="P50">
            <v>60950.482334999993</v>
          </cell>
          <cell r="Q50">
            <v>60950.482334999993</v>
          </cell>
          <cell r="R50">
            <v>0</v>
          </cell>
          <cell r="S50">
            <v>0</v>
          </cell>
          <cell r="T50">
            <v>2510.6975000000002</v>
          </cell>
          <cell r="U50">
            <v>32160.876666666685</v>
          </cell>
          <cell r="V50">
            <v>12864.35066667003</v>
          </cell>
          <cell r="W50">
            <v>19296.525999996655</v>
          </cell>
          <cell r="X50">
            <v>33447.311663539462</v>
          </cell>
          <cell r="Y50">
            <v>33447.311663539462</v>
          </cell>
          <cell r="Z50">
            <v>33447.311663539462</v>
          </cell>
          <cell r="AA50">
            <v>60950.482335000001</v>
          </cell>
          <cell r="AB50">
            <v>60950.482334999993</v>
          </cell>
          <cell r="AC50">
            <v>60950.482334999993</v>
          </cell>
          <cell r="AD50">
            <v>0</v>
          </cell>
        </row>
        <row r="51">
          <cell r="D51" t="str">
            <v>Общехозяйственные расходыИтого средства на оплату труда</v>
          </cell>
          <cell r="I51">
            <v>0</v>
          </cell>
          <cell r="J51">
            <v>451925.55000000005</v>
          </cell>
          <cell r="K51">
            <v>2315583.1200000015</v>
          </cell>
          <cell r="L51">
            <v>2315583.1200006055</v>
          </cell>
          <cell r="M51">
            <v>-6.0396268963813782E-7</v>
          </cell>
          <cell r="N51">
            <v>2408206.4397748411</v>
          </cell>
          <cell r="O51">
            <v>6845958.1758672008</v>
          </cell>
          <cell r="P51">
            <v>3422979.0879336004</v>
          </cell>
          <cell r="Q51">
            <v>3422979.0879336004</v>
          </cell>
          <cell r="R51">
            <v>0</v>
          </cell>
          <cell r="S51">
            <v>0</v>
          </cell>
          <cell r="T51">
            <v>451925.55000000005</v>
          </cell>
          <cell r="U51">
            <v>2315583.1200000015</v>
          </cell>
          <cell r="V51">
            <v>2315583.1200006055</v>
          </cell>
          <cell r="W51">
            <v>-6.0396268963813782E-7</v>
          </cell>
          <cell r="X51">
            <v>2408206.4397748411</v>
          </cell>
          <cell r="Y51">
            <v>1204103.2198874205</v>
          </cell>
          <cell r="Z51">
            <v>1204103.2198874205</v>
          </cell>
          <cell r="AA51">
            <v>6845958.1758672008</v>
          </cell>
          <cell r="AB51">
            <v>3422979.0879336004</v>
          </cell>
          <cell r="AC51">
            <v>3422979.0879336004</v>
          </cell>
          <cell r="AD51">
            <v>0</v>
          </cell>
        </row>
        <row r="52">
          <cell r="D52" t="str">
            <v>Общехозяйственные расходыТемп изменения по отношению к предшествующему периоду</v>
          </cell>
          <cell r="I52">
            <v>0</v>
          </cell>
          <cell r="J52">
            <v>0</v>
          </cell>
          <cell r="K52">
            <v>5.1238154603119943</v>
          </cell>
          <cell r="L52">
            <v>5.123815460313331</v>
          </cell>
          <cell r="M52">
            <v>-1.3367085216486885E-12</v>
          </cell>
          <cell r="N52">
            <v>1.0399999978295797</v>
          </cell>
          <cell r="O52">
            <v>2.8427621747026279</v>
          </cell>
          <cell r="P52">
            <v>0</v>
          </cell>
          <cell r="Q52">
            <v>1</v>
          </cell>
          <cell r="R52">
            <v>0</v>
          </cell>
          <cell r="S52">
            <v>0</v>
          </cell>
          <cell r="T52">
            <v>0</v>
          </cell>
          <cell r="U52">
            <v>5.1238154603119943</v>
          </cell>
          <cell r="V52">
            <v>5.123815460313331</v>
          </cell>
          <cell r="W52">
            <v>-1.3367085216486885E-12</v>
          </cell>
          <cell r="X52">
            <v>1.0399999978295797</v>
          </cell>
          <cell r="Y52">
            <v>0</v>
          </cell>
          <cell r="Z52">
            <v>1</v>
          </cell>
          <cell r="AA52">
            <v>2.8427621747026279</v>
          </cell>
          <cell r="AB52">
            <v>2.8427621747026279</v>
          </cell>
          <cell r="AC52">
            <v>1</v>
          </cell>
          <cell r="AD52">
            <v>0</v>
          </cell>
        </row>
        <row r="53">
          <cell r="D53" t="str">
            <v>Общехозяйственные расходыАУП</v>
          </cell>
          <cell r="I53">
            <v>0</v>
          </cell>
          <cell r="J53">
            <v>451925.55000000005</v>
          </cell>
          <cell r="K53">
            <v>2315583.1200000015</v>
          </cell>
          <cell r="L53">
            <v>2315583.1200006055</v>
          </cell>
          <cell r="M53">
            <v>-2084024.8079996388</v>
          </cell>
          <cell r="N53">
            <v>2408206.4397748411</v>
          </cell>
          <cell r="O53">
            <v>6845958.1758672008</v>
          </cell>
          <cell r="P53">
            <v>3422979.0879336004</v>
          </cell>
          <cell r="Q53">
            <v>3422979.0879336004</v>
          </cell>
          <cell r="R53">
            <v>0</v>
          </cell>
          <cell r="S53">
            <v>0</v>
          </cell>
          <cell r="T53">
            <v>451925.55000000005</v>
          </cell>
          <cell r="U53">
            <v>2315583.1200000015</v>
          </cell>
          <cell r="V53">
            <v>2315583.1200006055</v>
          </cell>
          <cell r="W53">
            <v>-2084024.8079996388</v>
          </cell>
          <cell r="X53">
            <v>2408206.4397748411</v>
          </cell>
          <cell r="Y53">
            <v>1204103.2198874205</v>
          </cell>
          <cell r="Z53">
            <v>1204103.2198874205</v>
          </cell>
          <cell r="AA53">
            <v>6845958.1758672008</v>
          </cell>
          <cell r="AB53">
            <v>3422979.0879336004</v>
          </cell>
          <cell r="AC53">
            <v>3422979.0879336004</v>
          </cell>
          <cell r="AD53">
            <v>0</v>
          </cell>
        </row>
        <row r="54">
          <cell r="D54" t="str">
            <v>Общехозяйственные расходыИТР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D55" t="str">
            <v>Общехозяйственные расходыМОП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D56" t="str">
            <v>Общехозяйственные расходы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 t="str">
            <v>распределение</v>
          </cell>
          <cell r="AB56">
            <v>0</v>
          </cell>
          <cell r="AC56">
            <v>0</v>
          </cell>
          <cell r="AD56">
            <v>0</v>
          </cell>
        </row>
        <row r="57">
          <cell r="D57" t="str">
            <v>Общехозяйственные расходына производство тепловой энергии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6845958.1758672008</v>
          </cell>
          <cell r="P57">
            <v>3422979.0879336004</v>
          </cell>
          <cell r="Q57">
            <v>3422979.0879336004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6845958.1758672008</v>
          </cell>
          <cell r="AB57">
            <v>3422979.0879336004</v>
          </cell>
          <cell r="AC57">
            <v>3422979.0879336004</v>
          </cell>
          <cell r="AD57">
            <v>0</v>
          </cell>
        </row>
        <row r="58">
          <cell r="D58" t="str">
            <v>Общехозяйственные расходына передачу тепловой энергии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</row>
        <row r="59">
          <cell r="D59" t="str">
            <v/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D59">
            <v>0</v>
          </cell>
        </row>
        <row r="60">
          <cell r="D60" t="str">
            <v>Сбыт тепловой энергии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D61" t="str">
            <v>Сбыт тепловой энергииНормативная численность всего, в том числе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D62" t="str">
            <v>Сбыт тепловой энергиичисленность персонала на сбыт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</row>
        <row r="63">
          <cell r="D63" t="str">
            <v>Сбыт тепловой энергииЧисленность всего, в том числе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D64" t="str">
            <v>Сбыт тепловой энергиичисленность персонала на сбыт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</row>
        <row r="65">
          <cell r="D65" t="str">
            <v>Сбыт тепловой энергииСредняя оплата труда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</row>
        <row r="66">
          <cell r="D66" t="str">
            <v>Сбыт тепловой энергииТарифная ставка рабочего 1 разряда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D67" t="str">
            <v>Сбыт тепловой энергииОтраслевой коэффициент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D68" t="str">
            <v>Сбыт тепловой энергииДефлятор по заработной плате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</row>
        <row r="69">
          <cell r="D69" t="str">
            <v>Сбыт тепловой энергииТарифная ставка рабочего 1 разряда с учетом отраслевого коэффициента и дефлятора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</row>
        <row r="70">
          <cell r="D70" t="str">
            <v>Сбыт тепловой энергииСредняя ступень оплаты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D71" t="str">
            <v>Сбыт тепловой энергииТарифный коэффициент, соответствующий средней ступени по оплате труда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</row>
        <row r="72">
          <cell r="D72" t="str">
            <v>Сбыт тепловой энергииСреднемесячная тарифная ставка ППП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</row>
        <row r="73">
          <cell r="D73" t="str">
            <v>Сбыт тепловой энергииВыплаты, связанные с режимом работы с условиями труда 1 работника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4">
          <cell r="D74" t="str">
            <v>Сбыт тепловой энергиипроцент выплаты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</row>
        <row r="75">
          <cell r="D75" t="str">
            <v>Сбыт тепловой энергиисумма выплат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</row>
        <row r="76">
          <cell r="D76" t="str">
            <v>Сбыт тепловой энергииТекущее премирование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</row>
        <row r="77">
          <cell r="D77" t="str">
            <v>Сбыт тепловой энергиипроцент выплаты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D78" t="str">
            <v>Сбыт тепловой энергиисумма выплат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</row>
        <row r="79">
          <cell r="D79" t="str">
            <v>Сбыт тепловой энергииВознаграждение за выслугу лет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</row>
        <row r="80">
          <cell r="D80" t="str">
            <v>Сбыт тепловой энергиипроцент выплаты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</row>
        <row r="81">
          <cell r="D81" t="str">
            <v>Сбыт тепловой энергиисумма выплат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</row>
        <row r="82">
          <cell r="D82" t="str">
            <v>Сбыт тепловой энергииВыплаты по итогам года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</row>
        <row r="83">
          <cell r="D83" t="str">
            <v>Сбыт тепловой энергиипроцент выплаты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</row>
        <row r="84">
          <cell r="D84" t="str">
            <v>Сбыт тепловой энергиисумма выплат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</row>
        <row r="85">
          <cell r="D85" t="str">
            <v>Сбыт тепловой энергииВыплаты по районному коэффициенту и северные надбавки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</row>
        <row r="86">
          <cell r="D86" t="str">
            <v>Сбыт тепловой энергиипроцент выплаты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</row>
        <row r="87">
          <cell r="D87" t="str">
            <v>Сбыт тепловой энергиисумма выплат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</row>
        <row r="88">
          <cell r="D88" t="str">
            <v>Сбыт тепловой энергииИтого среднемесячная оплата труда на 1 работника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</row>
        <row r="89">
          <cell r="D89" t="str">
            <v>Сбыт тепловой энергииИтого средства на оплату труда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</row>
        <row r="90">
          <cell r="D90" t="str">
            <v>Сбыт тепловой энергииТемп изменения по отношению к предшествующему периоду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</row>
        <row r="91">
          <cell r="D91" t="str">
            <v>Сбыт тепловой энергии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 t="str">
            <v>распределение</v>
          </cell>
          <cell r="AB91">
            <v>0</v>
          </cell>
          <cell r="AC91">
            <v>0</v>
          </cell>
          <cell r="AD91">
            <v>0</v>
          </cell>
        </row>
        <row r="92">
          <cell r="D92" t="str">
            <v>Сбыт тепловой энергиина производство тепловой энергии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</row>
        <row r="93">
          <cell r="D93" t="str">
            <v>Сбыт тепловой энергиина передачу тепловой энергии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</row>
        <row r="94">
          <cell r="D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</row>
        <row r="95">
          <cell r="D95" t="str">
            <v>Транспортные расходы (сторонние)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</row>
        <row r="96">
          <cell r="D96" t="str">
            <v>Транспортные расходы (сторонние)Нормативная численность всего, в том числе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</row>
        <row r="97">
          <cell r="D97" t="str">
            <v>Транспортные расходы (сторонние)численность АУП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</row>
        <row r="98">
          <cell r="D98" t="str">
            <v>Транспортные расходы (сторонние)численность ИТР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</row>
        <row r="99">
          <cell r="D99" t="str">
            <v>Транспортные расходы (сторонние)численность МОП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</row>
        <row r="100">
          <cell r="D100" t="str">
            <v>Транспортные расходы (сторонние)Численность всего, в том числе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</row>
        <row r="101">
          <cell r="D101" t="str">
            <v>Транспортные расходы (сторонние)численность АУП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</row>
        <row r="102">
          <cell r="D102" t="str">
            <v>Транспортные расходы (сторонние)численность ИТР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</row>
        <row r="103">
          <cell r="D103" t="str">
            <v>Транспортные расходы (сторонние)численность МОП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</row>
        <row r="104">
          <cell r="D104" t="str">
            <v>Транспортные расходы (сторонние)Средняя оплата труда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</row>
        <row r="105">
          <cell r="D105" t="str">
            <v>Транспортные расходы (сторонние)Тарифная ставка рабочего 1 разряда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</row>
        <row r="106">
          <cell r="D106" t="str">
            <v>Транспортные расходы (сторонние)Отраслевой коэффициент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</row>
        <row r="107">
          <cell r="D107" t="str">
            <v>Транспортные расходы (сторонние)Дефлятор по заработной плате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</row>
        <row r="108">
          <cell r="D108" t="str">
            <v>Транспортные расходы (сторонние)Тарифная ставка рабочего 1 разряда с учетом отраслевого коэффициента и дефлятора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</row>
        <row r="109">
          <cell r="D109" t="str">
            <v>Транспортные расходы (сторонние)Средняя ступень оплаты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</row>
        <row r="110">
          <cell r="D110" t="str">
            <v>Транспортные расходы (сторонние)Тарифный коэффициент, соответствующий средней ступени по оплате труда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</row>
        <row r="111">
          <cell r="D111" t="str">
            <v>Транспортные расходы (сторонние)Среднемесячная тарифная ставка ППП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</row>
        <row r="112">
          <cell r="D112" t="str">
            <v>Транспортные расходы (сторонние)Выплаты, связанные с режимом работы с условиями труда 1 работника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</row>
        <row r="113">
          <cell r="D113" t="str">
            <v>Транспортные расходы (сторонние)процент выплаты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</row>
        <row r="114">
          <cell r="D114" t="str">
            <v>Транспортные расходы (сторонние)сумма выплат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</row>
        <row r="115">
          <cell r="D115" t="str">
            <v>Транспортные расходы (сторонние)Текущее премирование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</row>
        <row r="116">
          <cell r="D116" t="str">
            <v>Транспортные расходы (сторонние)процент выплаты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</row>
        <row r="117">
          <cell r="D117" t="str">
            <v>Транспортные расходы (сторонние)сумма выплат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</row>
        <row r="118">
          <cell r="D118" t="str">
            <v>Транспортные расходы (сторонние)Вознаграждение за выслугу лет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</row>
        <row r="119">
          <cell r="D119" t="str">
            <v>Транспортные расходы (сторонние)процент выплаты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</row>
        <row r="120">
          <cell r="D120" t="str">
            <v>Транспортные расходы (сторонние)сумма выплат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</row>
        <row r="121">
          <cell r="D121" t="str">
            <v>Транспортные расходы (сторонние)Выплаты по итогам года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</row>
        <row r="122">
          <cell r="D122" t="str">
            <v>Транспортные расходы (сторонние)процент выплаты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</row>
        <row r="123">
          <cell r="D123" t="str">
            <v>Транспортные расходы (сторонние)сумма выплат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</row>
        <row r="124">
          <cell r="D124" t="str">
            <v>Транспортные расходы (сторонние)Выплаты по районному коэффициенту и северные надбавки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</row>
        <row r="125">
          <cell r="D125" t="str">
            <v>Транспортные расходы (сторонние)процент выплаты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</row>
        <row r="126">
          <cell r="D126" t="str">
            <v>Транспортные расходы (сторонние)сумма выплат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D127" t="str">
            <v>Транспортные расходы (сторонние)Итого среднемесячная оплата труда на 1 работника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</row>
        <row r="128">
          <cell r="D128" t="str">
            <v>Транспортные расходы (сторонние)Итого средства на оплату труда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</row>
        <row r="129">
          <cell r="D129" t="str">
            <v>Транспортные расходы (сторонние)Темп изменения по отношению к предшествующему периоду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</row>
        <row r="130">
          <cell r="D130" t="str">
            <v>Транспортные расходы (сторонние)АУП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</row>
        <row r="131">
          <cell r="D131" t="str">
            <v>Транспортные расходы (сторонние)ИТР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D132" t="str">
            <v>Транспортные расходы (сторонние)МОП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</row>
        <row r="133">
          <cell r="D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 t="str">
            <v>распределение</v>
          </cell>
          <cell r="AB133">
            <v>0</v>
          </cell>
          <cell r="AC133">
            <v>0</v>
          </cell>
          <cell r="AD133">
            <v>0</v>
          </cell>
        </row>
        <row r="134">
          <cell r="D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</row>
        <row r="135">
          <cell r="D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</row>
        <row r="137">
          <cell r="D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A3" t="str">
            <v>да</v>
          </cell>
          <cell r="B3" t="str">
            <v>Общехозяйственные расходы</v>
          </cell>
          <cell r="E3" t="str">
            <v>Собственность</v>
          </cell>
          <cell r="F3" t="str">
            <v>Собственность</v>
          </cell>
          <cell r="G3" t="str">
            <v>Аренда</v>
          </cell>
          <cell r="H3" t="str">
            <v>движимое</v>
          </cell>
          <cell r="I3" t="str">
            <v>ОСН</v>
          </cell>
          <cell r="J3" t="str">
            <v>договор лизинга</v>
          </cell>
          <cell r="K3" t="str">
            <v>Выручка</v>
          </cell>
          <cell r="M3" t="str">
            <v>Капитальный ремонт</v>
          </cell>
          <cell r="N3" t="str">
            <v>Хозяйственный способ</v>
          </cell>
          <cell r="O3" t="str">
            <v>ФОТ ремонтного персонала</v>
          </cell>
          <cell r="P3" t="str">
            <v>Тарифные средства</v>
          </cell>
          <cell r="Q3" t="str">
            <v>транспортные расходы отсутствуют</v>
          </cell>
          <cell r="R3" t="str">
            <v>Собственные</v>
          </cell>
          <cell r="S3" t="str">
            <v>рабочее</v>
          </cell>
          <cell r="T3" t="str">
            <v>ВН1</v>
          </cell>
          <cell r="U3" t="str">
            <v>одноставочный</v>
          </cell>
          <cell r="V3" t="str">
            <v>АУП</v>
          </cell>
          <cell r="X3">
            <v>0</v>
          </cell>
          <cell r="Y3" t="str">
            <v>Не привязан к земельному участку</v>
          </cell>
        </row>
        <row r="4">
          <cell r="A4" t="str">
            <v>нет</v>
          </cell>
          <cell r="B4" t="str">
            <v>Сбыт тепловой энергии</v>
          </cell>
          <cell r="E4" t="str">
            <v>Аренда</v>
          </cell>
          <cell r="F4" t="str">
            <v>Хозяйственное ведение</v>
          </cell>
          <cell r="G4" t="str">
            <v>Безвозмездное пользование</v>
          </cell>
          <cell r="H4" t="str">
            <v>недвижимое</v>
          </cell>
          <cell r="I4" t="str">
            <v>УСН (Д-Р)</v>
          </cell>
          <cell r="J4" t="str">
            <v>коцессионное соглашение</v>
          </cell>
          <cell r="K4" t="str">
            <v>Прямые расходы</v>
          </cell>
          <cell r="M4" t="str">
            <v>Текущий ремонт</v>
          </cell>
          <cell r="N4" t="str">
            <v>Подрядный способ</v>
          </cell>
          <cell r="O4" t="str">
            <v>Страховые взносы ремонтного персонала</v>
          </cell>
          <cell r="P4" t="str">
            <v>Собственные средства</v>
          </cell>
          <cell r="Q4" t="str">
            <v>осуществляется организацией самостоятельно</v>
          </cell>
          <cell r="R4" t="str">
            <v>Покупные</v>
          </cell>
          <cell r="S4" t="str">
            <v>ремонт</v>
          </cell>
          <cell r="T4" t="str">
            <v>ВН</v>
          </cell>
          <cell r="U4" t="str">
            <v>двухставочный</v>
          </cell>
          <cell r="V4" t="str">
            <v>ИТР</v>
          </cell>
          <cell r="X4">
            <v>25</v>
          </cell>
        </row>
        <row r="5">
          <cell r="B5" t="str">
            <v>Транспортные расходы (сторонние)</v>
          </cell>
          <cell r="E5" t="str">
            <v>Хозяйственное ведение</v>
          </cell>
          <cell r="F5" t="str">
            <v>Оперативное управление</v>
          </cell>
          <cell r="G5" t="str">
            <v>Лизинг</v>
          </cell>
          <cell r="I5" t="str">
            <v>УСН (Д)</v>
          </cell>
          <cell r="J5" t="str">
            <v>долгосрочный договор аренды</v>
          </cell>
          <cell r="K5" t="str">
            <v>ФОТ производственного персонала</v>
          </cell>
          <cell r="M5" t="str">
            <v>Регламентные работы</v>
          </cell>
          <cell r="O5" t="str">
            <v>Материалы</v>
          </cell>
          <cell r="P5" t="str">
            <v>Средства муниципального бюджета</v>
          </cell>
          <cell r="Q5" t="str">
            <v>оказывается сторонними организациями</v>
          </cell>
          <cell r="S5" t="str">
            <v>резерв</v>
          </cell>
          <cell r="T5" t="str">
            <v>СН1</v>
          </cell>
          <cell r="V5" t="str">
            <v>МОП</v>
          </cell>
          <cell r="X5">
            <v>37</v>
          </cell>
        </row>
        <row r="6">
          <cell r="E6" t="str">
            <v>Оперативное управление</v>
          </cell>
          <cell r="F6" t="str">
            <v>Концессионное соглашение</v>
          </cell>
          <cell r="G6" t="str">
            <v>Бесхозяйный объект</v>
          </cell>
          <cell r="O6" t="str">
            <v>Транспортные расходы</v>
          </cell>
          <cell r="P6" t="str">
            <v>Средства регионального бюджета</v>
          </cell>
          <cell r="Q6" t="str">
            <v>осуществляется организацией самостоятельно + оказывается сторонними организациями</v>
          </cell>
          <cell r="T6" t="str">
            <v>СН2</v>
          </cell>
          <cell r="X6">
            <v>61</v>
          </cell>
        </row>
        <row r="7">
          <cell r="E7" t="str">
            <v>Безвозмездное пользование</v>
          </cell>
          <cell r="F7" t="str">
            <v>Доверительное управление имуществом</v>
          </cell>
          <cell r="O7" t="str">
            <v>Прочие расходы</v>
          </cell>
          <cell r="P7" t="str">
            <v>Средства федерального бюджета</v>
          </cell>
          <cell r="T7" t="str">
            <v>НН</v>
          </cell>
          <cell r="X7">
            <v>85</v>
          </cell>
        </row>
        <row r="8">
          <cell r="E8" t="str">
            <v>Концессионное соглашение</v>
          </cell>
          <cell r="F8" t="str">
            <v>Возмездное оказание услуг</v>
          </cell>
          <cell r="P8" t="str">
            <v>Заемные средства</v>
          </cell>
          <cell r="X8">
            <v>121</v>
          </cell>
        </row>
        <row r="9">
          <cell r="E9" t="str">
            <v>Лизинг</v>
          </cell>
          <cell r="P9" t="str">
            <v>Прочие средства</v>
          </cell>
          <cell r="X9">
            <v>181</v>
          </cell>
        </row>
        <row r="10">
          <cell r="E10" t="str">
            <v>Доверительное управление имуществом</v>
          </cell>
          <cell r="X10">
            <v>241</v>
          </cell>
        </row>
        <row r="11">
          <cell r="E11" t="str">
            <v>Бесхозяйный объект</v>
          </cell>
          <cell r="X11">
            <v>301</v>
          </cell>
        </row>
        <row r="12">
          <cell r="E12" t="str">
            <v>Возмездное оказание услуг</v>
          </cell>
          <cell r="X12">
            <v>361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  <sheetName val="СКО"/>
      <sheetName val="Расчет темпер.графика -Федецкий"/>
      <sheetName val="REESTR_MO"/>
      <sheetName val="дефляторы"/>
      <sheetName val="Èíñòðóêöèÿ"/>
      <sheetName val="Ñïèñîê îðãàíèçàöèé"/>
      <sheetName val="Êàëüêóëÿöèÿ"/>
      <sheetName val="Êîììåíòàðèè"/>
      <sheetName val="Ïðîâåðêà"/>
      <sheetName val="Äèàïàçîíû"/>
      <sheetName val="Çàãîëîâîê2"/>
      <sheetName val="Çàãîëîâîê"/>
      <sheetName val="ÑÊÎ"/>
      <sheetName val="Ðàñ÷åò òåìïåð.ãðàôèêà -Ôåäåöêè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 Т, В, С"/>
      <sheetName val="Анкета ТБО"/>
      <sheetName val="Прил 2.1 ОХР"/>
      <sheetName val="Прил 2.2 ОХР"/>
      <sheetName val="Прил 2.3 Прочие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6.4 Материалы ТБО"/>
      <sheetName val="прил 6.5.потр изол слоя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.1 Эл.энергия"/>
      <sheetName val=" прил 9.2.эл.энергия ТБО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10.11 Топливо и ГСМ"/>
      <sheetName val="10.12 Топливо и ГСМ. ТБО 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.12.5. Тов. ТБО"/>
      <sheetName val="Прил 12.6 Выручка тепло"/>
      <sheetName val="Прил 12.7 Выручка ГВС"/>
      <sheetName val="Прил 12.8 Выручка вода"/>
      <sheetName val="Прил 12.9 Выручка стоки"/>
      <sheetName val="Прил 12.10 Выручка 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gportal-tariff.ru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regportal-tariff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regportal-tariff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regportal-tariff.ru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3" sqref="H3"/>
    </sheetView>
  </sheetViews>
  <sheetFormatPr defaultRowHeight="15"/>
  <cols>
    <col min="1" max="1" width="9" customWidth="1"/>
    <col min="2" max="2" width="15.5703125" customWidth="1"/>
    <col min="3" max="3" width="20.42578125" customWidth="1"/>
    <col min="4" max="4" width="21.85546875" customWidth="1"/>
    <col min="5" max="5" width="15.42578125" customWidth="1"/>
    <col min="6" max="6" width="22.140625" customWidth="1"/>
    <col min="7" max="8" width="19.7109375" customWidth="1"/>
    <col min="9" max="9" width="20.85546875" customWidth="1"/>
    <col min="10" max="11" width="19.7109375" customWidth="1"/>
    <col min="12" max="12" width="21.140625" customWidth="1"/>
  </cols>
  <sheetData>
    <row r="1" spans="1:12">
      <c r="A1" s="275" t="s">
        <v>301</v>
      </c>
      <c r="B1" s="275"/>
      <c r="C1" s="275"/>
      <c r="D1" s="275"/>
      <c r="E1" s="275"/>
      <c r="F1" s="275"/>
      <c r="G1" s="276" t="s">
        <v>302</v>
      </c>
      <c r="H1" s="276"/>
      <c r="I1" s="276"/>
      <c r="J1" s="276"/>
      <c r="K1" s="276"/>
    </row>
    <row r="2" spans="1:12" ht="72">
      <c r="A2" s="245" t="s">
        <v>288</v>
      </c>
      <c r="B2" s="245" t="s">
        <v>289</v>
      </c>
      <c r="C2" s="245" t="s">
        <v>290</v>
      </c>
      <c r="D2" s="245" t="s">
        <v>291</v>
      </c>
      <c r="E2" s="245" t="s">
        <v>293</v>
      </c>
      <c r="F2" s="245" t="s">
        <v>292</v>
      </c>
      <c r="G2" s="245" t="s">
        <v>289</v>
      </c>
      <c r="H2" s="245" t="s">
        <v>290</v>
      </c>
      <c r="I2" s="245" t="s">
        <v>291</v>
      </c>
      <c r="J2" s="245" t="s">
        <v>293</v>
      </c>
      <c r="K2" s="245" t="s">
        <v>344</v>
      </c>
      <c r="L2" s="245" t="s">
        <v>345</v>
      </c>
    </row>
    <row r="3" spans="1:12">
      <c r="A3" s="244"/>
      <c r="B3" s="244"/>
      <c r="C3" s="244"/>
      <c r="D3" s="244"/>
      <c r="E3" s="244"/>
      <c r="F3" s="244"/>
      <c r="G3" s="241"/>
      <c r="H3" s="241"/>
      <c r="I3" s="241"/>
      <c r="J3" s="241"/>
      <c r="K3" s="241"/>
      <c r="L3" s="241"/>
    </row>
    <row r="4" spans="1:12">
      <c r="A4" s="244"/>
      <c r="B4" s="244"/>
      <c r="C4" s="244"/>
      <c r="D4" s="244"/>
      <c r="E4" s="244"/>
      <c r="F4" s="244"/>
      <c r="G4" s="241"/>
      <c r="H4" s="241"/>
      <c r="I4" s="241"/>
      <c r="J4" s="241"/>
      <c r="K4" s="241"/>
      <c r="L4" s="241"/>
    </row>
    <row r="5" spans="1:12">
      <c r="A5" s="244"/>
      <c r="B5" s="244"/>
      <c r="C5" s="244"/>
      <c r="D5" s="244"/>
      <c r="E5" s="244"/>
      <c r="F5" s="244"/>
      <c r="G5" s="241"/>
      <c r="H5" s="241"/>
      <c r="I5" s="241"/>
      <c r="J5" s="241"/>
      <c r="K5" s="241"/>
      <c r="L5" s="241"/>
    </row>
    <row r="6" spans="1:12">
      <c r="A6" s="244"/>
      <c r="B6" s="244"/>
      <c r="C6" s="244"/>
      <c r="D6" s="244"/>
      <c r="E6" s="244"/>
      <c r="F6" s="244"/>
      <c r="G6" s="241"/>
      <c r="H6" s="241"/>
      <c r="I6" s="241"/>
      <c r="J6" s="241"/>
      <c r="K6" s="241"/>
      <c r="L6" s="241"/>
    </row>
    <row r="7" spans="1:12">
      <c r="A7" s="244"/>
      <c r="B7" s="244"/>
      <c r="C7" s="244"/>
      <c r="D7" s="244"/>
      <c r="E7" s="244"/>
      <c r="F7" s="244"/>
      <c r="G7" s="241"/>
      <c r="H7" s="241"/>
      <c r="I7" s="241"/>
      <c r="J7" s="241"/>
      <c r="K7" s="241"/>
      <c r="L7" s="241"/>
    </row>
    <row r="8" spans="1:12">
      <c r="A8" s="244"/>
      <c r="B8" s="244"/>
      <c r="C8" s="244"/>
      <c r="D8" s="244"/>
      <c r="E8" s="244"/>
      <c r="F8" s="244"/>
      <c r="G8" s="241"/>
      <c r="H8" s="241"/>
      <c r="I8" s="241"/>
      <c r="J8" s="241"/>
      <c r="K8" s="241"/>
      <c r="L8" s="241"/>
    </row>
    <row r="9" spans="1:12">
      <c r="A9" s="244"/>
      <c r="B9" s="244"/>
      <c r="C9" s="244"/>
      <c r="D9" s="244"/>
      <c r="E9" s="244"/>
      <c r="F9" s="244"/>
      <c r="G9" s="241"/>
      <c r="H9" s="241"/>
      <c r="I9" s="241"/>
      <c r="J9" s="241"/>
      <c r="K9" s="241"/>
      <c r="L9" s="241"/>
    </row>
    <row r="10" spans="1:12">
      <c r="A10" s="244"/>
      <c r="B10" s="244"/>
      <c r="C10" s="244"/>
      <c r="D10" s="244"/>
      <c r="E10" s="244"/>
      <c r="F10" s="244"/>
      <c r="G10" s="241"/>
      <c r="H10" s="241"/>
      <c r="I10" s="241"/>
      <c r="J10" s="241"/>
      <c r="K10" s="241"/>
      <c r="L10" s="241"/>
    </row>
    <row r="11" spans="1:12">
      <c r="A11" s="244"/>
      <c r="B11" s="244"/>
      <c r="C11" s="244"/>
      <c r="D11" s="244"/>
      <c r="E11" s="244"/>
      <c r="F11" s="244"/>
      <c r="G11" s="241"/>
      <c r="H11" s="241"/>
      <c r="I11" s="241"/>
      <c r="J11" s="241"/>
      <c r="K11" s="241"/>
      <c r="L11" s="241"/>
    </row>
    <row r="12" spans="1:12">
      <c r="A12" s="244"/>
      <c r="B12" s="244"/>
      <c r="C12" s="244"/>
      <c r="D12" s="244"/>
      <c r="E12" s="244"/>
      <c r="F12" s="244"/>
      <c r="G12" s="241"/>
      <c r="H12" s="241"/>
      <c r="I12" s="241"/>
      <c r="J12" s="241"/>
      <c r="K12" s="241"/>
      <c r="L12" s="241"/>
    </row>
    <row r="13" spans="1:12">
      <c r="A13" s="244"/>
      <c r="B13" s="244"/>
      <c r="C13" s="244"/>
      <c r="D13" s="244"/>
      <c r="E13" s="244"/>
      <c r="F13" s="244"/>
      <c r="G13" s="241"/>
      <c r="H13" s="241"/>
      <c r="I13" s="241"/>
      <c r="J13" s="241"/>
      <c r="K13" s="241"/>
      <c r="L13" s="241"/>
    </row>
    <row r="14" spans="1:12">
      <c r="A14" s="244"/>
      <c r="B14" s="244"/>
      <c r="C14" s="244"/>
      <c r="D14" s="244"/>
      <c r="E14" s="244"/>
      <c r="F14" s="244"/>
      <c r="G14" s="241"/>
      <c r="H14" s="241"/>
      <c r="I14" s="241"/>
      <c r="J14" s="241"/>
      <c r="K14" s="241"/>
      <c r="L14" s="241"/>
    </row>
    <row r="15" spans="1:12">
      <c r="A15" s="244"/>
      <c r="B15" s="244"/>
      <c r="C15" s="244"/>
      <c r="D15" s="244"/>
      <c r="E15" s="244"/>
      <c r="F15" s="244"/>
      <c r="G15" s="241"/>
      <c r="H15" s="241"/>
      <c r="I15" s="241"/>
      <c r="J15" s="241"/>
      <c r="K15" s="241"/>
      <c r="L15" s="241"/>
    </row>
    <row r="16" spans="1:12">
      <c r="A16" s="244"/>
      <c r="B16" s="244"/>
      <c r="C16" s="244"/>
      <c r="D16" s="244"/>
      <c r="E16" s="244"/>
      <c r="F16" s="244"/>
      <c r="G16" s="241"/>
      <c r="H16" s="241"/>
      <c r="I16" s="241"/>
      <c r="J16" s="241"/>
      <c r="K16" s="241"/>
      <c r="L16" s="241"/>
    </row>
    <row r="17" spans="1:12">
      <c r="A17" s="244"/>
      <c r="B17" s="244"/>
      <c r="C17" s="244"/>
      <c r="D17" s="244"/>
      <c r="E17" s="244"/>
      <c r="F17" s="244"/>
      <c r="G17" s="241"/>
      <c r="H17" s="241"/>
      <c r="I17" s="241"/>
      <c r="J17" s="241"/>
      <c r="K17" s="241"/>
      <c r="L17" s="241"/>
    </row>
    <row r="18" spans="1:12">
      <c r="A18" s="244"/>
      <c r="B18" s="244"/>
      <c r="C18" s="244"/>
      <c r="D18" s="244"/>
      <c r="E18" s="244"/>
      <c r="F18" s="244"/>
      <c r="G18" s="241"/>
      <c r="H18" s="241"/>
      <c r="I18" s="241"/>
      <c r="J18" s="241"/>
      <c r="K18" s="241"/>
      <c r="L18" s="241"/>
    </row>
    <row r="19" spans="1:12">
      <c r="A19" s="244"/>
      <c r="B19" s="244"/>
      <c r="C19" s="244"/>
      <c r="D19" s="244"/>
      <c r="E19" s="244"/>
      <c r="F19" s="244"/>
      <c r="G19" s="241"/>
      <c r="H19" s="241"/>
      <c r="I19" s="241"/>
      <c r="J19" s="241"/>
      <c r="K19" s="241"/>
      <c r="L19" s="241"/>
    </row>
    <row r="20" spans="1:12">
      <c r="A20" s="244"/>
      <c r="B20" s="244"/>
      <c r="C20" s="244"/>
      <c r="D20" s="244"/>
      <c r="E20" s="244"/>
      <c r="F20" s="244"/>
      <c r="G20" s="241"/>
      <c r="H20" s="241"/>
      <c r="I20" s="241"/>
      <c r="J20" s="241"/>
      <c r="K20" s="241"/>
      <c r="L20" s="241"/>
    </row>
    <row r="21" spans="1:12">
      <c r="A21" s="244"/>
      <c r="B21" s="244"/>
      <c r="C21" s="244"/>
      <c r="D21" s="244"/>
      <c r="E21" s="244"/>
      <c r="F21" s="244"/>
      <c r="G21" s="241"/>
      <c r="H21" s="241"/>
      <c r="I21" s="241"/>
      <c r="J21" s="241"/>
      <c r="K21" s="241"/>
      <c r="L21" s="241"/>
    </row>
    <row r="22" spans="1:12">
      <c r="A22" s="244"/>
      <c r="B22" s="244"/>
      <c r="C22" s="244"/>
      <c r="D22" s="244"/>
      <c r="E22" s="244"/>
      <c r="F22" s="244"/>
      <c r="G22" s="241"/>
      <c r="H22" s="241"/>
      <c r="I22" s="241"/>
      <c r="J22" s="241"/>
      <c r="K22" s="241"/>
      <c r="L22" s="241"/>
    </row>
    <row r="23" spans="1:12">
      <c r="A23" s="244"/>
      <c r="B23" s="244"/>
      <c r="C23" s="244"/>
      <c r="D23" s="244"/>
      <c r="E23" s="244"/>
      <c r="F23" s="244"/>
      <c r="G23" s="241"/>
      <c r="H23" s="241"/>
      <c r="I23" s="241"/>
      <c r="J23" s="241"/>
      <c r="K23" s="241"/>
      <c r="L23" s="241"/>
    </row>
    <row r="24" spans="1:12">
      <c r="A24" s="244"/>
      <c r="B24" s="244"/>
      <c r="C24" s="244"/>
      <c r="D24" s="244"/>
      <c r="E24" s="244"/>
      <c r="F24" s="244"/>
      <c r="G24" s="241"/>
      <c r="H24" s="241"/>
      <c r="I24" s="241"/>
      <c r="J24" s="241"/>
      <c r="K24" s="241"/>
      <c r="L24" s="241"/>
    </row>
    <row r="25" spans="1:12">
      <c r="A25" s="244"/>
      <c r="B25" s="244"/>
      <c r="C25" s="244"/>
      <c r="D25" s="244"/>
      <c r="E25" s="244"/>
      <c r="F25" s="244"/>
      <c r="G25" s="241"/>
      <c r="H25" s="241"/>
      <c r="I25" s="241"/>
      <c r="J25" s="241"/>
      <c r="K25" s="241"/>
      <c r="L25" s="241"/>
    </row>
  </sheetData>
  <mergeCells count="2">
    <mergeCell ref="A1:F1"/>
    <mergeCell ref="G1:K1"/>
  </mergeCells>
  <hyperlinks>
    <hyperlink ref="L2" r:id="rId1" display="https://regportal-tariff.ru/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7" tint="0.39997558519241921"/>
    <pageSetUpPr fitToPage="1"/>
  </sheetPr>
  <dimension ref="A1:N39"/>
  <sheetViews>
    <sheetView topLeftCell="A11" zoomScaleNormal="100" workbookViewId="0">
      <selection activeCell="C23" sqref="C23"/>
    </sheetView>
  </sheetViews>
  <sheetFormatPr defaultColWidth="11.42578125" defaultRowHeight="15"/>
  <cols>
    <col min="1" max="1" width="7.5703125" style="143" customWidth="1"/>
    <col min="2" max="2" width="51.7109375" style="146" customWidth="1"/>
    <col min="3" max="3" width="12.42578125" style="146" customWidth="1"/>
    <col min="4" max="4" width="7.85546875" style="146" customWidth="1"/>
    <col min="5" max="5" width="8.7109375" style="146" customWidth="1"/>
    <col min="6" max="6" width="8.5703125" style="146" customWidth="1"/>
    <col min="7" max="7" width="10.42578125" style="146" customWidth="1"/>
    <col min="8" max="8" width="7.42578125" style="146" customWidth="1"/>
    <col min="9" max="9" width="7.28515625" style="146" customWidth="1"/>
    <col min="10" max="10" width="10.85546875" style="146" customWidth="1"/>
    <col min="11" max="11" width="11" style="146" customWidth="1"/>
    <col min="12" max="12" width="11.85546875" style="146" customWidth="1"/>
    <col min="13" max="13" width="9.7109375" style="146" customWidth="1"/>
    <col min="14" max="14" width="14.7109375" style="146" customWidth="1"/>
    <col min="15" max="251" width="11.42578125" style="146"/>
    <col min="252" max="252" width="7.5703125" style="146" customWidth="1"/>
    <col min="253" max="253" width="51.7109375" style="146" customWidth="1"/>
    <col min="254" max="254" width="12.42578125" style="146" customWidth="1"/>
    <col min="255" max="255" width="7.85546875" style="146" customWidth="1"/>
    <col min="256" max="256" width="8.140625" style="146" customWidth="1"/>
    <col min="257" max="257" width="8.7109375" style="146" customWidth="1"/>
    <col min="258" max="258" width="8.5703125" style="146" customWidth="1"/>
    <col min="259" max="259" width="8.140625" style="146" customWidth="1"/>
    <col min="260" max="260" width="8.5703125" style="146" customWidth="1"/>
    <col min="261" max="261" width="7.42578125" style="146" customWidth="1"/>
    <col min="262" max="262" width="7.28515625" style="146" customWidth="1"/>
    <col min="263" max="263" width="6.85546875" style="146" customWidth="1"/>
    <col min="264" max="264" width="10.85546875" style="146" customWidth="1"/>
    <col min="265" max="265" width="8.140625" style="146" customWidth="1"/>
    <col min="266" max="266" width="8.85546875" style="146" customWidth="1"/>
    <col min="267" max="267" width="11.85546875" style="146" customWidth="1"/>
    <col min="268" max="268" width="9.7109375" style="146" customWidth="1"/>
    <col min="269" max="269" width="10.28515625" style="146" customWidth="1"/>
    <col min="270" max="270" width="14.7109375" style="146" customWidth="1"/>
    <col min="271" max="507" width="11.42578125" style="146"/>
    <col min="508" max="508" width="7.5703125" style="146" customWidth="1"/>
    <col min="509" max="509" width="51.7109375" style="146" customWidth="1"/>
    <col min="510" max="510" width="12.42578125" style="146" customWidth="1"/>
    <col min="511" max="511" width="7.85546875" style="146" customWidth="1"/>
    <col min="512" max="512" width="8.140625" style="146" customWidth="1"/>
    <col min="513" max="513" width="8.7109375" style="146" customWidth="1"/>
    <col min="514" max="514" width="8.5703125" style="146" customWidth="1"/>
    <col min="515" max="515" width="8.140625" style="146" customWidth="1"/>
    <col min="516" max="516" width="8.5703125" style="146" customWidth="1"/>
    <col min="517" max="517" width="7.42578125" style="146" customWidth="1"/>
    <col min="518" max="518" width="7.28515625" style="146" customWidth="1"/>
    <col min="519" max="519" width="6.85546875" style="146" customWidth="1"/>
    <col min="520" max="520" width="10.85546875" style="146" customWidth="1"/>
    <col min="521" max="521" width="8.140625" style="146" customWidth="1"/>
    <col min="522" max="522" width="8.85546875" style="146" customWidth="1"/>
    <col min="523" max="523" width="11.85546875" style="146" customWidth="1"/>
    <col min="524" max="524" width="9.7109375" style="146" customWidth="1"/>
    <col min="525" max="525" width="10.28515625" style="146" customWidth="1"/>
    <col min="526" max="526" width="14.7109375" style="146" customWidth="1"/>
    <col min="527" max="763" width="11.42578125" style="146"/>
    <col min="764" max="764" width="7.5703125" style="146" customWidth="1"/>
    <col min="765" max="765" width="51.7109375" style="146" customWidth="1"/>
    <col min="766" max="766" width="12.42578125" style="146" customWidth="1"/>
    <col min="767" max="767" width="7.85546875" style="146" customWidth="1"/>
    <col min="768" max="768" width="8.140625" style="146" customWidth="1"/>
    <col min="769" max="769" width="8.7109375" style="146" customWidth="1"/>
    <col min="770" max="770" width="8.5703125" style="146" customWidth="1"/>
    <col min="771" max="771" width="8.140625" style="146" customWidth="1"/>
    <col min="772" max="772" width="8.5703125" style="146" customWidth="1"/>
    <col min="773" max="773" width="7.42578125" style="146" customWidth="1"/>
    <col min="774" max="774" width="7.28515625" style="146" customWidth="1"/>
    <col min="775" max="775" width="6.85546875" style="146" customWidth="1"/>
    <col min="776" max="776" width="10.85546875" style="146" customWidth="1"/>
    <col min="777" max="777" width="8.140625" style="146" customWidth="1"/>
    <col min="778" max="778" width="8.85546875" style="146" customWidth="1"/>
    <col min="779" max="779" width="11.85546875" style="146" customWidth="1"/>
    <col min="780" max="780" width="9.7109375" style="146" customWidth="1"/>
    <col min="781" max="781" width="10.28515625" style="146" customWidth="1"/>
    <col min="782" max="782" width="14.7109375" style="146" customWidth="1"/>
    <col min="783" max="1019" width="11.42578125" style="146"/>
    <col min="1020" max="1020" width="7.5703125" style="146" customWidth="1"/>
    <col min="1021" max="1021" width="51.7109375" style="146" customWidth="1"/>
    <col min="1022" max="1022" width="12.42578125" style="146" customWidth="1"/>
    <col min="1023" max="1023" width="7.85546875" style="146" customWidth="1"/>
    <col min="1024" max="1024" width="8.140625" style="146" customWidth="1"/>
    <col min="1025" max="1025" width="8.7109375" style="146" customWidth="1"/>
    <col min="1026" max="1026" width="8.5703125" style="146" customWidth="1"/>
    <col min="1027" max="1027" width="8.140625" style="146" customWidth="1"/>
    <col min="1028" max="1028" width="8.5703125" style="146" customWidth="1"/>
    <col min="1029" max="1029" width="7.42578125" style="146" customWidth="1"/>
    <col min="1030" max="1030" width="7.28515625" style="146" customWidth="1"/>
    <col min="1031" max="1031" width="6.85546875" style="146" customWidth="1"/>
    <col min="1032" max="1032" width="10.85546875" style="146" customWidth="1"/>
    <col min="1033" max="1033" width="8.140625" style="146" customWidth="1"/>
    <col min="1034" max="1034" width="8.85546875" style="146" customWidth="1"/>
    <col min="1035" max="1035" width="11.85546875" style="146" customWidth="1"/>
    <col min="1036" max="1036" width="9.7109375" style="146" customWidth="1"/>
    <col min="1037" max="1037" width="10.28515625" style="146" customWidth="1"/>
    <col min="1038" max="1038" width="14.7109375" style="146" customWidth="1"/>
    <col min="1039" max="1275" width="11.42578125" style="146"/>
    <col min="1276" max="1276" width="7.5703125" style="146" customWidth="1"/>
    <col min="1277" max="1277" width="51.7109375" style="146" customWidth="1"/>
    <col min="1278" max="1278" width="12.42578125" style="146" customWidth="1"/>
    <col min="1279" max="1279" width="7.85546875" style="146" customWidth="1"/>
    <col min="1280" max="1280" width="8.140625" style="146" customWidth="1"/>
    <col min="1281" max="1281" width="8.7109375" style="146" customWidth="1"/>
    <col min="1282" max="1282" width="8.5703125" style="146" customWidth="1"/>
    <col min="1283" max="1283" width="8.140625" style="146" customWidth="1"/>
    <col min="1284" max="1284" width="8.5703125" style="146" customWidth="1"/>
    <col min="1285" max="1285" width="7.42578125" style="146" customWidth="1"/>
    <col min="1286" max="1286" width="7.28515625" style="146" customWidth="1"/>
    <col min="1287" max="1287" width="6.85546875" style="146" customWidth="1"/>
    <col min="1288" max="1288" width="10.85546875" style="146" customWidth="1"/>
    <col min="1289" max="1289" width="8.140625" style="146" customWidth="1"/>
    <col min="1290" max="1290" width="8.85546875" style="146" customWidth="1"/>
    <col min="1291" max="1291" width="11.85546875" style="146" customWidth="1"/>
    <col min="1292" max="1292" width="9.7109375" style="146" customWidth="1"/>
    <col min="1293" max="1293" width="10.28515625" style="146" customWidth="1"/>
    <col min="1294" max="1294" width="14.7109375" style="146" customWidth="1"/>
    <col min="1295" max="1531" width="11.42578125" style="146"/>
    <col min="1532" max="1532" width="7.5703125" style="146" customWidth="1"/>
    <col min="1533" max="1533" width="51.7109375" style="146" customWidth="1"/>
    <col min="1534" max="1534" width="12.42578125" style="146" customWidth="1"/>
    <col min="1535" max="1535" width="7.85546875" style="146" customWidth="1"/>
    <col min="1536" max="1536" width="8.140625" style="146" customWidth="1"/>
    <col min="1537" max="1537" width="8.7109375" style="146" customWidth="1"/>
    <col min="1538" max="1538" width="8.5703125" style="146" customWidth="1"/>
    <col min="1539" max="1539" width="8.140625" style="146" customWidth="1"/>
    <col min="1540" max="1540" width="8.5703125" style="146" customWidth="1"/>
    <col min="1541" max="1541" width="7.42578125" style="146" customWidth="1"/>
    <col min="1542" max="1542" width="7.28515625" style="146" customWidth="1"/>
    <col min="1543" max="1543" width="6.85546875" style="146" customWidth="1"/>
    <col min="1544" max="1544" width="10.85546875" style="146" customWidth="1"/>
    <col min="1545" max="1545" width="8.140625" style="146" customWidth="1"/>
    <col min="1546" max="1546" width="8.85546875" style="146" customWidth="1"/>
    <col min="1547" max="1547" width="11.85546875" style="146" customWidth="1"/>
    <col min="1548" max="1548" width="9.7109375" style="146" customWidth="1"/>
    <col min="1549" max="1549" width="10.28515625" style="146" customWidth="1"/>
    <col min="1550" max="1550" width="14.7109375" style="146" customWidth="1"/>
    <col min="1551" max="1787" width="11.42578125" style="146"/>
    <col min="1788" max="1788" width="7.5703125" style="146" customWidth="1"/>
    <col min="1789" max="1789" width="51.7109375" style="146" customWidth="1"/>
    <col min="1790" max="1790" width="12.42578125" style="146" customWidth="1"/>
    <col min="1791" max="1791" width="7.85546875" style="146" customWidth="1"/>
    <col min="1792" max="1792" width="8.140625" style="146" customWidth="1"/>
    <col min="1793" max="1793" width="8.7109375" style="146" customWidth="1"/>
    <col min="1794" max="1794" width="8.5703125" style="146" customWidth="1"/>
    <col min="1795" max="1795" width="8.140625" style="146" customWidth="1"/>
    <col min="1796" max="1796" width="8.5703125" style="146" customWidth="1"/>
    <col min="1797" max="1797" width="7.42578125" style="146" customWidth="1"/>
    <col min="1798" max="1798" width="7.28515625" style="146" customWidth="1"/>
    <col min="1799" max="1799" width="6.85546875" style="146" customWidth="1"/>
    <col min="1800" max="1800" width="10.85546875" style="146" customWidth="1"/>
    <col min="1801" max="1801" width="8.140625" style="146" customWidth="1"/>
    <col min="1802" max="1802" width="8.85546875" style="146" customWidth="1"/>
    <col min="1803" max="1803" width="11.85546875" style="146" customWidth="1"/>
    <col min="1804" max="1804" width="9.7109375" style="146" customWidth="1"/>
    <col min="1805" max="1805" width="10.28515625" style="146" customWidth="1"/>
    <col min="1806" max="1806" width="14.7109375" style="146" customWidth="1"/>
    <col min="1807" max="2043" width="11.42578125" style="146"/>
    <col min="2044" max="2044" width="7.5703125" style="146" customWidth="1"/>
    <col min="2045" max="2045" width="51.7109375" style="146" customWidth="1"/>
    <col min="2046" max="2046" width="12.42578125" style="146" customWidth="1"/>
    <col min="2047" max="2047" width="7.85546875" style="146" customWidth="1"/>
    <col min="2048" max="2048" width="8.140625" style="146" customWidth="1"/>
    <col min="2049" max="2049" width="8.7109375" style="146" customWidth="1"/>
    <col min="2050" max="2050" width="8.5703125" style="146" customWidth="1"/>
    <col min="2051" max="2051" width="8.140625" style="146" customWidth="1"/>
    <col min="2052" max="2052" width="8.5703125" style="146" customWidth="1"/>
    <col min="2053" max="2053" width="7.42578125" style="146" customWidth="1"/>
    <col min="2054" max="2054" width="7.28515625" style="146" customWidth="1"/>
    <col min="2055" max="2055" width="6.85546875" style="146" customWidth="1"/>
    <col min="2056" max="2056" width="10.85546875" style="146" customWidth="1"/>
    <col min="2057" max="2057" width="8.140625" style="146" customWidth="1"/>
    <col min="2058" max="2058" width="8.85546875" style="146" customWidth="1"/>
    <col min="2059" max="2059" width="11.85546875" style="146" customWidth="1"/>
    <col min="2060" max="2060" width="9.7109375" style="146" customWidth="1"/>
    <col min="2061" max="2061" width="10.28515625" style="146" customWidth="1"/>
    <col min="2062" max="2062" width="14.7109375" style="146" customWidth="1"/>
    <col min="2063" max="2299" width="11.42578125" style="146"/>
    <col min="2300" max="2300" width="7.5703125" style="146" customWidth="1"/>
    <col min="2301" max="2301" width="51.7109375" style="146" customWidth="1"/>
    <col min="2302" max="2302" width="12.42578125" style="146" customWidth="1"/>
    <col min="2303" max="2303" width="7.85546875" style="146" customWidth="1"/>
    <col min="2304" max="2304" width="8.140625" style="146" customWidth="1"/>
    <col min="2305" max="2305" width="8.7109375" style="146" customWidth="1"/>
    <col min="2306" max="2306" width="8.5703125" style="146" customWidth="1"/>
    <col min="2307" max="2307" width="8.140625" style="146" customWidth="1"/>
    <col min="2308" max="2308" width="8.5703125" style="146" customWidth="1"/>
    <col min="2309" max="2309" width="7.42578125" style="146" customWidth="1"/>
    <col min="2310" max="2310" width="7.28515625" style="146" customWidth="1"/>
    <col min="2311" max="2311" width="6.85546875" style="146" customWidth="1"/>
    <col min="2312" max="2312" width="10.85546875" style="146" customWidth="1"/>
    <col min="2313" max="2313" width="8.140625" style="146" customWidth="1"/>
    <col min="2314" max="2314" width="8.85546875" style="146" customWidth="1"/>
    <col min="2315" max="2315" width="11.85546875" style="146" customWidth="1"/>
    <col min="2316" max="2316" width="9.7109375" style="146" customWidth="1"/>
    <col min="2317" max="2317" width="10.28515625" style="146" customWidth="1"/>
    <col min="2318" max="2318" width="14.7109375" style="146" customWidth="1"/>
    <col min="2319" max="2555" width="11.42578125" style="146"/>
    <col min="2556" max="2556" width="7.5703125" style="146" customWidth="1"/>
    <col min="2557" max="2557" width="51.7109375" style="146" customWidth="1"/>
    <col min="2558" max="2558" width="12.42578125" style="146" customWidth="1"/>
    <col min="2559" max="2559" width="7.85546875" style="146" customWidth="1"/>
    <col min="2560" max="2560" width="8.140625" style="146" customWidth="1"/>
    <col min="2561" max="2561" width="8.7109375" style="146" customWidth="1"/>
    <col min="2562" max="2562" width="8.5703125" style="146" customWidth="1"/>
    <col min="2563" max="2563" width="8.140625" style="146" customWidth="1"/>
    <col min="2564" max="2564" width="8.5703125" style="146" customWidth="1"/>
    <col min="2565" max="2565" width="7.42578125" style="146" customWidth="1"/>
    <col min="2566" max="2566" width="7.28515625" style="146" customWidth="1"/>
    <col min="2567" max="2567" width="6.85546875" style="146" customWidth="1"/>
    <col min="2568" max="2568" width="10.85546875" style="146" customWidth="1"/>
    <col min="2569" max="2569" width="8.140625" style="146" customWidth="1"/>
    <col min="2570" max="2570" width="8.85546875" style="146" customWidth="1"/>
    <col min="2571" max="2571" width="11.85546875" style="146" customWidth="1"/>
    <col min="2572" max="2572" width="9.7109375" style="146" customWidth="1"/>
    <col min="2573" max="2573" width="10.28515625" style="146" customWidth="1"/>
    <col min="2574" max="2574" width="14.7109375" style="146" customWidth="1"/>
    <col min="2575" max="2811" width="11.42578125" style="146"/>
    <col min="2812" max="2812" width="7.5703125" style="146" customWidth="1"/>
    <col min="2813" max="2813" width="51.7109375" style="146" customWidth="1"/>
    <col min="2814" max="2814" width="12.42578125" style="146" customWidth="1"/>
    <col min="2815" max="2815" width="7.85546875" style="146" customWidth="1"/>
    <col min="2816" max="2816" width="8.140625" style="146" customWidth="1"/>
    <col min="2817" max="2817" width="8.7109375" style="146" customWidth="1"/>
    <col min="2818" max="2818" width="8.5703125" style="146" customWidth="1"/>
    <col min="2819" max="2819" width="8.140625" style="146" customWidth="1"/>
    <col min="2820" max="2820" width="8.5703125" style="146" customWidth="1"/>
    <col min="2821" max="2821" width="7.42578125" style="146" customWidth="1"/>
    <col min="2822" max="2822" width="7.28515625" style="146" customWidth="1"/>
    <col min="2823" max="2823" width="6.85546875" style="146" customWidth="1"/>
    <col min="2824" max="2824" width="10.85546875" style="146" customWidth="1"/>
    <col min="2825" max="2825" width="8.140625" style="146" customWidth="1"/>
    <col min="2826" max="2826" width="8.85546875" style="146" customWidth="1"/>
    <col min="2827" max="2827" width="11.85546875" style="146" customWidth="1"/>
    <col min="2828" max="2828" width="9.7109375" style="146" customWidth="1"/>
    <col min="2829" max="2829" width="10.28515625" style="146" customWidth="1"/>
    <col min="2830" max="2830" width="14.7109375" style="146" customWidth="1"/>
    <col min="2831" max="3067" width="11.42578125" style="146"/>
    <col min="3068" max="3068" width="7.5703125" style="146" customWidth="1"/>
    <col min="3069" max="3069" width="51.7109375" style="146" customWidth="1"/>
    <col min="3070" max="3070" width="12.42578125" style="146" customWidth="1"/>
    <col min="3071" max="3071" width="7.85546875" style="146" customWidth="1"/>
    <col min="3072" max="3072" width="8.140625" style="146" customWidth="1"/>
    <col min="3073" max="3073" width="8.7109375" style="146" customWidth="1"/>
    <col min="3074" max="3074" width="8.5703125" style="146" customWidth="1"/>
    <col min="3075" max="3075" width="8.140625" style="146" customWidth="1"/>
    <col min="3076" max="3076" width="8.5703125" style="146" customWidth="1"/>
    <col min="3077" max="3077" width="7.42578125" style="146" customWidth="1"/>
    <col min="3078" max="3078" width="7.28515625" style="146" customWidth="1"/>
    <col min="3079" max="3079" width="6.85546875" style="146" customWidth="1"/>
    <col min="3080" max="3080" width="10.85546875" style="146" customWidth="1"/>
    <col min="3081" max="3081" width="8.140625" style="146" customWidth="1"/>
    <col min="3082" max="3082" width="8.85546875" style="146" customWidth="1"/>
    <col min="3083" max="3083" width="11.85546875" style="146" customWidth="1"/>
    <col min="3084" max="3084" width="9.7109375" style="146" customWidth="1"/>
    <col min="3085" max="3085" width="10.28515625" style="146" customWidth="1"/>
    <col min="3086" max="3086" width="14.7109375" style="146" customWidth="1"/>
    <col min="3087" max="3323" width="11.42578125" style="146"/>
    <col min="3324" max="3324" width="7.5703125" style="146" customWidth="1"/>
    <col min="3325" max="3325" width="51.7109375" style="146" customWidth="1"/>
    <col min="3326" max="3326" width="12.42578125" style="146" customWidth="1"/>
    <col min="3327" max="3327" width="7.85546875" style="146" customWidth="1"/>
    <col min="3328" max="3328" width="8.140625" style="146" customWidth="1"/>
    <col min="3329" max="3329" width="8.7109375" style="146" customWidth="1"/>
    <col min="3330" max="3330" width="8.5703125" style="146" customWidth="1"/>
    <col min="3331" max="3331" width="8.140625" style="146" customWidth="1"/>
    <col min="3332" max="3332" width="8.5703125" style="146" customWidth="1"/>
    <col min="3333" max="3333" width="7.42578125" style="146" customWidth="1"/>
    <col min="3334" max="3334" width="7.28515625" style="146" customWidth="1"/>
    <col min="3335" max="3335" width="6.85546875" style="146" customWidth="1"/>
    <col min="3336" max="3336" width="10.85546875" style="146" customWidth="1"/>
    <col min="3337" max="3337" width="8.140625" style="146" customWidth="1"/>
    <col min="3338" max="3338" width="8.85546875" style="146" customWidth="1"/>
    <col min="3339" max="3339" width="11.85546875" style="146" customWidth="1"/>
    <col min="3340" max="3340" width="9.7109375" style="146" customWidth="1"/>
    <col min="3341" max="3341" width="10.28515625" style="146" customWidth="1"/>
    <col min="3342" max="3342" width="14.7109375" style="146" customWidth="1"/>
    <col min="3343" max="3579" width="11.42578125" style="146"/>
    <col min="3580" max="3580" width="7.5703125" style="146" customWidth="1"/>
    <col min="3581" max="3581" width="51.7109375" style="146" customWidth="1"/>
    <col min="3582" max="3582" width="12.42578125" style="146" customWidth="1"/>
    <col min="3583" max="3583" width="7.85546875" style="146" customWidth="1"/>
    <col min="3584" max="3584" width="8.140625" style="146" customWidth="1"/>
    <col min="3585" max="3585" width="8.7109375" style="146" customWidth="1"/>
    <col min="3586" max="3586" width="8.5703125" style="146" customWidth="1"/>
    <col min="3587" max="3587" width="8.140625" style="146" customWidth="1"/>
    <col min="3588" max="3588" width="8.5703125" style="146" customWidth="1"/>
    <col min="3589" max="3589" width="7.42578125" style="146" customWidth="1"/>
    <col min="3590" max="3590" width="7.28515625" style="146" customWidth="1"/>
    <col min="3591" max="3591" width="6.85546875" style="146" customWidth="1"/>
    <col min="3592" max="3592" width="10.85546875" style="146" customWidth="1"/>
    <col min="3593" max="3593" width="8.140625" style="146" customWidth="1"/>
    <col min="3594" max="3594" width="8.85546875" style="146" customWidth="1"/>
    <col min="3595" max="3595" width="11.85546875" style="146" customWidth="1"/>
    <col min="3596" max="3596" width="9.7109375" style="146" customWidth="1"/>
    <col min="3597" max="3597" width="10.28515625" style="146" customWidth="1"/>
    <col min="3598" max="3598" width="14.7109375" style="146" customWidth="1"/>
    <col min="3599" max="3835" width="11.42578125" style="146"/>
    <col min="3836" max="3836" width="7.5703125" style="146" customWidth="1"/>
    <col min="3837" max="3837" width="51.7109375" style="146" customWidth="1"/>
    <col min="3838" max="3838" width="12.42578125" style="146" customWidth="1"/>
    <col min="3839" max="3839" width="7.85546875" style="146" customWidth="1"/>
    <col min="3840" max="3840" width="8.140625" style="146" customWidth="1"/>
    <col min="3841" max="3841" width="8.7109375" style="146" customWidth="1"/>
    <col min="3842" max="3842" width="8.5703125" style="146" customWidth="1"/>
    <col min="3843" max="3843" width="8.140625" style="146" customWidth="1"/>
    <col min="3844" max="3844" width="8.5703125" style="146" customWidth="1"/>
    <col min="3845" max="3845" width="7.42578125" style="146" customWidth="1"/>
    <col min="3846" max="3846" width="7.28515625" style="146" customWidth="1"/>
    <col min="3847" max="3847" width="6.85546875" style="146" customWidth="1"/>
    <col min="3848" max="3848" width="10.85546875" style="146" customWidth="1"/>
    <col min="3849" max="3849" width="8.140625" style="146" customWidth="1"/>
    <col min="3850" max="3850" width="8.85546875" style="146" customWidth="1"/>
    <col min="3851" max="3851" width="11.85546875" style="146" customWidth="1"/>
    <col min="3852" max="3852" width="9.7109375" style="146" customWidth="1"/>
    <col min="3853" max="3853" width="10.28515625" style="146" customWidth="1"/>
    <col min="3854" max="3854" width="14.7109375" style="146" customWidth="1"/>
    <col min="3855" max="4091" width="11.42578125" style="146"/>
    <col min="4092" max="4092" width="7.5703125" style="146" customWidth="1"/>
    <col min="4093" max="4093" width="51.7109375" style="146" customWidth="1"/>
    <col min="4094" max="4094" width="12.42578125" style="146" customWidth="1"/>
    <col min="4095" max="4095" width="7.85546875" style="146" customWidth="1"/>
    <col min="4096" max="4096" width="8.140625" style="146" customWidth="1"/>
    <col min="4097" max="4097" width="8.7109375" style="146" customWidth="1"/>
    <col min="4098" max="4098" width="8.5703125" style="146" customWidth="1"/>
    <col min="4099" max="4099" width="8.140625" style="146" customWidth="1"/>
    <col min="4100" max="4100" width="8.5703125" style="146" customWidth="1"/>
    <col min="4101" max="4101" width="7.42578125" style="146" customWidth="1"/>
    <col min="4102" max="4102" width="7.28515625" style="146" customWidth="1"/>
    <col min="4103" max="4103" width="6.85546875" style="146" customWidth="1"/>
    <col min="4104" max="4104" width="10.85546875" style="146" customWidth="1"/>
    <col min="4105" max="4105" width="8.140625" style="146" customWidth="1"/>
    <col min="4106" max="4106" width="8.85546875" style="146" customWidth="1"/>
    <col min="4107" max="4107" width="11.85546875" style="146" customWidth="1"/>
    <col min="4108" max="4108" width="9.7109375" style="146" customWidth="1"/>
    <col min="4109" max="4109" width="10.28515625" style="146" customWidth="1"/>
    <col min="4110" max="4110" width="14.7109375" style="146" customWidth="1"/>
    <col min="4111" max="4347" width="11.42578125" style="146"/>
    <col min="4348" max="4348" width="7.5703125" style="146" customWidth="1"/>
    <col min="4349" max="4349" width="51.7109375" style="146" customWidth="1"/>
    <col min="4350" max="4350" width="12.42578125" style="146" customWidth="1"/>
    <col min="4351" max="4351" width="7.85546875" style="146" customWidth="1"/>
    <col min="4352" max="4352" width="8.140625" style="146" customWidth="1"/>
    <col min="4353" max="4353" width="8.7109375" style="146" customWidth="1"/>
    <col min="4354" max="4354" width="8.5703125" style="146" customWidth="1"/>
    <col min="4355" max="4355" width="8.140625" style="146" customWidth="1"/>
    <col min="4356" max="4356" width="8.5703125" style="146" customWidth="1"/>
    <col min="4357" max="4357" width="7.42578125" style="146" customWidth="1"/>
    <col min="4358" max="4358" width="7.28515625" style="146" customWidth="1"/>
    <col min="4359" max="4359" width="6.85546875" style="146" customWidth="1"/>
    <col min="4360" max="4360" width="10.85546875" style="146" customWidth="1"/>
    <col min="4361" max="4361" width="8.140625" style="146" customWidth="1"/>
    <col min="4362" max="4362" width="8.85546875" style="146" customWidth="1"/>
    <col min="4363" max="4363" width="11.85546875" style="146" customWidth="1"/>
    <col min="4364" max="4364" width="9.7109375" style="146" customWidth="1"/>
    <col min="4365" max="4365" width="10.28515625" style="146" customWidth="1"/>
    <col min="4366" max="4366" width="14.7109375" style="146" customWidth="1"/>
    <col min="4367" max="4603" width="11.42578125" style="146"/>
    <col min="4604" max="4604" width="7.5703125" style="146" customWidth="1"/>
    <col min="4605" max="4605" width="51.7109375" style="146" customWidth="1"/>
    <col min="4606" max="4606" width="12.42578125" style="146" customWidth="1"/>
    <col min="4607" max="4607" width="7.85546875" style="146" customWidth="1"/>
    <col min="4608" max="4608" width="8.140625" style="146" customWidth="1"/>
    <col min="4609" max="4609" width="8.7109375" style="146" customWidth="1"/>
    <col min="4610" max="4610" width="8.5703125" style="146" customWidth="1"/>
    <col min="4611" max="4611" width="8.140625" style="146" customWidth="1"/>
    <col min="4612" max="4612" width="8.5703125" style="146" customWidth="1"/>
    <col min="4613" max="4613" width="7.42578125" style="146" customWidth="1"/>
    <col min="4614" max="4614" width="7.28515625" style="146" customWidth="1"/>
    <col min="4615" max="4615" width="6.85546875" style="146" customWidth="1"/>
    <col min="4616" max="4616" width="10.85546875" style="146" customWidth="1"/>
    <col min="4617" max="4617" width="8.140625" style="146" customWidth="1"/>
    <col min="4618" max="4618" width="8.85546875" style="146" customWidth="1"/>
    <col min="4619" max="4619" width="11.85546875" style="146" customWidth="1"/>
    <col min="4620" max="4620" width="9.7109375" style="146" customWidth="1"/>
    <col min="4621" max="4621" width="10.28515625" style="146" customWidth="1"/>
    <col min="4622" max="4622" width="14.7109375" style="146" customWidth="1"/>
    <col min="4623" max="4859" width="11.42578125" style="146"/>
    <col min="4860" max="4860" width="7.5703125" style="146" customWidth="1"/>
    <col min="4861" max="4861" width="51.7109375" style="146" customWidth="1"/>
    <col min="4862" max="4862" width="12.42578125" style="146" customWidth="1"/>
    <col min="4863" max="4863" width="7.85546875" style="146" customWidth="1"/>
    <col min="4864" max="4864" width="8.140625" style="146" customWidth="1"/>
    <col min="4865" max="4865" width="8.7109375" style="146" customWidth="1"/>
    <col min="4866" max="4866" width="8.5703125" style="146" customWidth="1"/>
    <col min="4867" max="4867" width="8.140625" style="146" customWidth="1"/>
    <col min="4868" max="4868" width="8.5703125" style="146" customWidth="1"/>
    <col min="4869" max="4869" width="7.42578125" style="146" customWidth="1"/>
    <col min="4870" max="4870" width="7.28515625" style="146" customWidth="1"/>
    <col min="4871" max="4871" width="6.85546875" style="146" customWidth="1"/>
    <col min="4872" max="4872" width="10.85546875" style="146" customWidth="1"/>
    <col min="4873" max="4873" width="8.140625" style="146" customWidth="1"/>
    <col min="4874" max="4874" width="8.85546875" style="146" customWidth="1"/>
    <col min="4875" max="4875" width="11.85546875" style="146" customWidth="1"/>
    <col min="4876" max="4876" width="9.7109375" style="146" customWidth="1"/>
    <col min="4877" max="4877" width="10.28515625" style="146" customWidth="1"/>
    <col min="4878" max="4878" width="14.7109375" style="146" customWidth="1"/>
    <col min="4879" max="5115" width="11.42578125" style="146"/>
    <col min="5116" max="5116" width="7.5703125" style="146" customWidth="1"/>
    <col min="5117" max="5117" width="51.7109375" style="146" customWidth="1"/>
    <col min="5118" max="5118" width="12.42578125" style="146" customWidth="1"/>
    <col min="5119" max="5119" width="7.85546875" style="146" customWidth="1"/>
    <col min="5120" max="5120" width="8.140625" style="146" customWidth="1"/>
    <col min="5121" max="5121" width="8.7109375" style="146" customWidth="1"/>
    <col min="5122" max="5122" width="8.5703125" style="146" customWidth="1"/>
    <col min="5123" max="5123" width="8.140625" style="146" customWidth="1"/>
    <col min="5124" max="5124" width="8.5703125" style="146" customWidth="1"/>
    <col min="5125" max="5125" width="7.42578125" style="146" customWidth="1"/>
    <col min="5126" max="5126" width="7.28515625" style="146" customWidth="1"/>
    <col min="5127" max="5127" width="6.85546875" style="146" customWidth="1"/>
    <col min="5128" max="5128" width="10.85546875" style="146" customWidth="1"/>
    <col min="5129" max="5129" width="8.140625" style="146" customWidth="1"/>
    <col min="5130" max="5130" width="8.85546875" style="146" customWidth="1"/>
    <col min="5131" max="5131" width="11.85546875" style="146" customWidth="1"/>
    <col min="5132" max="5132" width="9.7109375" style="146" customWidth="1"/>
    <col min="5133" max="5133" width="10.28515625" style="146" customWidth="1"/>
    <col min="5134" max="5134" width="14.7109375" style="146" customWidth="1"/>
    <col min="5135" max="5371" width="11.42578125" style="146"/>
    <col min="5372" max="5372" width="7.5703125" style="146" customWidth="1"/>
    <col min="5373" max="5373" width="51.7109375" style="146" customWidth="1"/>
    <col min="5374" max="5374" width="12.42578125" style="146" customWidth="1"/>
    <col min="5375" max="5375" width="7.85546875" style="146" customWidth="1"/>
    <col min="5376" max="5376" width="8.140625" style="146" customWidth="1"/>
    <col min="5377" max="5377" width="8.7109375" style="146" customWidth="1"/>
    <col min="5378" max="5378" width="8.5703125" style="146" customWidth="1"/>
    <col min="5379" max="5379" width="8.140625" style="146" customWidth="1"/>
    <col min="5380" max="5380" width="8.5703125" style="146" customWidth="1"/>
    <col min="5381" max="5381" width="7.42578125" style="146" customWidth="1"/>
    <col min="5382" max="5382" width="7.28515625" style="146" customWidth="1"/>
    <col min="5383" max="5383" width="6.85546875" style="146" customWidth="1"/>
    <col min="5384" max="5384" width="10.85546875" style="146" customWidth="1"/>
    <col min="5385" max="5385" width="8.140625" style="146" customWidth="1"/>
    <col min="5386" max="5386" width="8.85546875" style="146" customWidth="1"/>
    <col min="5387" max="5387" width="11.85546875" style="146" customWidth="1"/>
    <col min="5388" max="5388" width="9.7109375" style="146" customWidth="1"/>
    <col min="5389" max="5389" width="10.28515625" style="146" customWidth="1"/>
    <col min="5390" max="5390" width="14.7109375" style="146" customWidth="1"/>
    <col min="5391" max="5627" width="11.42578125" style="146"/>
    <col min="5628" max="5628" width="7.5703125" style="146" customWidth="1"/>
    <col min="5629" max="5629" width="51.7109375" style="146" customWidth="1"/>
    <col min="5630" max="5630" width="12.42578125" style="146" customWidth="1"/>
    <col min="5631" max="5631" width="7.85546875" style="146" customWidth="1"/>
    <col min="5632" max="5632" width="8.140625" style="146" customWidth="1"/>
    <col min="5633" max="5633" width="8.7109375" style="146" customWidth="1"/>
    <col min="5634" max="5634" width="8.5703125" style="146" customWidth="1"/>
    <col min="5635" max="5635" width="8.140625" style="146" customWidth="1"/>
    <col min="5636" max="5636" width="8.5703125" style="146" customWidth="1"/>
    <col min="5637" max="5637" width="7.42578125" style="146" customWidth="1"/>
    <col min="5638" max="5638" width="7.28515625" style="146" customWidth="1"/>
    <col min="5639" max="5639" width="6.85546875" style="146" customWidth="1"/>
    <col min="5640" max="5640" width="10.85546875" style="146" customWidth="1"/>
    <col min="5641" max="5641" width="8.140625" style="146" customWidth="1"/>
    <col min="5642" max="5642" width="8.85546875" style="146" customWidth="1"/>
    <col min="5643" max="5643" width="11.85546875" style="146" customWidth="1"/>
    <col min="5644" max="5644" width="9.7109375" style="146" customWidth="1"/>
    <col min="5645" max="5645" width="10.28515625" style="146" customWidth="1"/>
    <col min="5646" max="5646" width="14.7109375" style="146" customWidth="1"/>
    <col min="5647" max="5883" width="11.42578125" style="146"/>
    <col min="5884" max="5884" width="7.5703125" style="146" customWidth="1"/>
    <col min="5885" max="5885" width="51.7109375" style="146" customWidth="1"/>
    <col min="5886" max="5886" width="12.42578125" style="146" customWidth="1"/>
    <col min="5887" max="5887" width="7.85546875" style="146" customWidth="1"/>
    <col min="5888" max="5888" width="8.140625" style="146" customWidth="1"/>
    <col min="5889" max="5889" width="8.7109375" style="146" customWidth="1"/>
    <col min="5890" max="5890" width="8.5703125" style="146" customWidth="1"/>
    <col min="5891" max="5891" width="8.140625" style="146" customWidth="1"/>
    <col min="5892" max="5892" width="8.5703125" style="146" customWidth="1"/>
    <col min="5893" max="5893" width="7.42578125" style="146" customWidth="1"/>
    <col min="5894" max="5894" width="7.28515625" style="146" customWidth="1"/>
    <col min="5895" max="5895" width="6.85546875" style="146" customWidth="1"/>
    <col min="5896" max="5896" width="10.85546875" style="146" customWidth="1"/>
    <col min="5897" max="5897" width="8.140625" style="146" customWidth="1"/>
    <col min="5898" max="5898" width="8.85546875" style="146" customWidth="1"/>
    <col min="5899" max="5899" width="11.85546875" style="146" customWidth="1"/>
    <col min="5900" max="5900" width="9.7109375" style="146" customWidth="1"/>
    <col min="5901" max="5901" width="10.28515625" style="146" customWidth="1"/>
    <col min="5902" max="5902" width="14.7109375" style="146" customWidth="1"/>
    <col min="5903" max="6139" width="11.42578125" style="146"/>
    <col min="6140" max="6140" width="7.5703125" style="146" customWidth="1"/>
    <col min="6141" max="6141" width="51.7109375" style="146" customWidth="1"/>
    <col min="6142" max="6142" width="12.42578125" style="146" customWidth="1"/>
    <col min="6143" max="6143" width="7.85546875" style="146" customWidth="1"/>
    <col min="6144" max="6144" width="8.140625" style="146" customWidth="1"/>
    <col min="6145" max="6145" width="8.7109375" style="146" customWidth="1"/>
    <col min="6146" max="6146" width="8.5703125" style="146" customWidth="1"/>
    <col min="6147" max="6147" width="8.140625" style="146" customWidth="1"/>
    <col min="6148" max="6148" width="8.5703125" style="146" customWidth="1"/>
    <col min="6149" max="6149" width="7.42578125" style="146" customWidth="1"/>
    <col min="6150" max="6150" width="7.28515625" style="146" customWidth="1"/>
    <col min="6151" max="6151" width="6.85546875" style="146" customWidth="1"/>
    <col min="6152" max="6152" width="10.85546875" style="146" customWidth="1"/>
    <col min="6153" max="6153" width="8.140625" style="146" customWidth="1"/>
    <col min="6154" max="6154" width="8.85546875" style="146" customWidth="1"/>
    <col min="6155" max="6155" width="11.85546875" style="146" customWidth="1"/>
    <col min="6156" max="6156" width="9.7109375" style="146" customWidth="1"/>
    <col min="6157" max="6157" width="10.28515625" style="146" customWidth="1"/>
    <col min="6158" max="6158" width="14.7109375" style="146" customWidth="1"/>
    <col min="6159" max="6395" width="11.42578125" style="146"/>
    <col min="6396" max="6396" width="7.5703125" style="146" customWidth="1"/>
    <col min="6397" max="6397" width="51.7109375" style="146" customWidth="1"/>
    <col min="6398" max="6398" width="12.42578125" style="146" customWidth="1"/>
    <col min="6399" max="6399" width="7.85546875" style="146" customWidth="1"/>
    <col min="6400" max="6400" width="8.140625" style="146" customWidth="1"/>
    <col min="6401" max="6401" width="8.7109375" style="146" customWidth="1"/>
    <col min="6402" max="6402" width="8.5703125" style="146" customWidth="1"/>
    <col min="6403" max="6403" width="8.140625" style="146" customWidth="1"/>
    <col min="6404" max="6404" width="8.5703125" style="146" customWidth="1"/>
    <col min="6405" max="6405" width="7.42578125" style="146" customWidth="1"/>
    <col min="6406" max="6406" width="7.28515625" style="146" customWidth="1"/>
    <col min="6407" max="6407" width="6.85546875" style="146" customWidth="1"/>
    <col min="6408" max="6408" width="10.85546875" style="146" customWidth="1"/>
    <col min="6409" max="6409" width="8.140625" style="146" customWidth="1"/>
    <col min="6410" max="6410" width="8.85546875" style="146" customWidth="1"/>
    <col min="6411" max="6411" width="11.85546875" style="146" customWidth="1"/>
    <col min="6412" max="6412" width="9.7109375" style="146" customWidth="1"/>
    <col min="6413" max="6413" width="10.28515625" style="146" customWidth="1"/>
    <col min="6414" max="6414" width="14.7109375" style="146" customWidth="1"/>
    <col min="6415" max="6651" width="11.42578125" style="146"/>
    <col min="6652" max="6652" width="7.5703125" style="146" customWidth="1"/>
    <col min="6653" max="6653" width="51.7109375" style="146" customWidth="1"/>
    <col min="6654" max="6654" width="12.42578125" style="146" customWidth="1"/>
    <col min="6655" max="6655" width="7.85546875" style="146" customWidth="1"/>
    <col min="6656" max="6656" width="8.140625" style="146" customWidth="1"/>
    <col min="6657" max="6657" width="8.7109375" style="146" customWidth="1"/>
    <col min="6658" max="6658" width="8.5703125" style="146" customWidth="1"/>
    <col min="6659" max="6659" width="8.140625" style="146" customWidth="1"/>
    <col min="6660" max="6660" width="8.5703125" style="146" customWidth="1"/>
    <col min="6661" max="6661" width="7.42578125" style="146" customWidth="1"/>
    <col min="6662" max="6662" width="7.28515625" style="146" customWidth="1"/>
    <col min="6663" max="6663" width="6.85546875" style="146" customWidth="1"/>
    <col min="6664" max="6664" width="10.85546875" style="146" customWidth="1"/>
    <col min="6665" max="6665" width="8.140625" style="146" customWidth="1"/>
    <col min="6666" max="6666" width="8.85546875" style="146" customWidth="1"/>
    <col min="6667" max="6667" width="11.85546875" style="146" customWidth="1"/>
    <col min="6668" max="6668" width="9.7109375" style="146" customWidth="1"/>
    <col min="6669" max="6669" width="10.28515625" style="146" customWidth="1"/>
    <col min="6670" max="6670" width="14.7109375" style="146" customWidth="1"/>
    <col min="6671" max="6907" width="11.42578125" style="146"/>
    <col min="6908" max="6908" width="7.5703125" style="146" customWidth="1"/>
    <col min="6909" max="6909" width="51.7109375" style="146" customWidth="1"/>
    <col min="6910" max="6910" width="12.42578125" style="146" customWidth="1"/>
    <col min="6911" max="6911" width="7.85546875" style="146" customWidth="1"/>
    <col min="6912" max="6912" width="8.140625" style="146" customWidth="1"/>
    <col min="6913" max="6913" width="8.7109375" style="146" customWidth="1"/>
    <col min="6914" max="6914" width="8.5703125" style="146" customWidth="1"/>
    <col min="6915" max="6915" width="8.140625" style="146" customWidth="1"/>
    <col min="6916" max="6916" width="8.5703125" style="146" customWidth="1"/>
    <col min="6917" max="6917" width="7.42578125" style="146" customWidth="1"/>
    <col min="6918" max="6918" width="7.28515625" style="146" customWidth="1"/>
    <col min="6919" max="6919" width="6.85546875" style="146" customWidth="1"/>
    <col min="6920" max="6920" width="10.85546875" style="146" customWidth="1"/>
    <col min="6921" max="6921" width="8.140625" style="146" customWidth="1"/>
    <col min="6922" max="6922" width="8.85546875" style="146" customWidth="1"/>
    <col min="6923" max="6923" width="11.85546875" style="146" customWidth="1"/>
    <col min="6924" max="6924" width="9.7109375" style="146" customWidth="1"/>
    <col min="6925" max="6925" width="10.28515625" style="146" customWidth="1"/>
    <col min="6926" max="6926" width="14.7109375" style="146" customWidth="1"/>
    <col min="6927" max="7163" width="11.42578125" style="146"/>
    <col min="7164" max="7164" width="7.5703125" style="146" customWidth="1"/>
    <col min="7165" max="7165" width="51.7109375" style="146" customWidth="1"/>
    <col min="7166" max="7166" width="12.42578125" style="146" customWidth="1"/>
    <col min="7167" max="7167" width="7.85546875" style="146" customWidth="1"/>
    <col min="7168" max="7168" width="8.140625" style="146" customWidth="1"/>
    <col min="7169" max="7169" width="8.7109375" style="146" customWidth="1"/>
    <col min="7170" max="7170" width="8.5703125" style="146" customWidth="1"/>
    <col min="7171" max="7171" width="8.140625" style="146" customWidth="1"/>
    <col min="7172" max="7172" width="8.5703125" style="146" customWidth="1"/>
    <col min="7173" max="7173" width="7.42578125" style="146" customWidth="1"/>
    <col min="7174" max="7174" width="7.28515625" style="146" customWidth="1"/>
    <col min="7175" max="7175" width="6.85546875" style="146" customWidth="1"/>
    <col min="7176" max="7176" width="10.85546875" style="146" customWidth="1"/>
    <col min="7177" max="7177" width="8.140625" style="146" customWidth="1"/>
    <col min="7178" max="7178" width="8.85546875" style="146" customWidth="1"/>
    <col min="7179" max="7179" width="11.85546875" style="146" customWidth="1"/>
    <col min="7180" max="7180" width="9.7109375" style="146" customWidth="1"/>
    <col min="7181" max="7181" width="10.28515625" style="146" customWidth="1"/>
    <col min="7182" max="7182" width="14.7109375" style="146" customWidth="1"/>
    <col min="7183" max="7419" width="11.42578125" style="146"/>
    <col min="7420" max="7420" width="7.5703125" style="146" customWidth="1"/>
    <col min="7421" max="7421" width="51.7109375" style="146" customWidth="1"/>
    <col min="7422" max="7422" width="12.42578125" style="146" customWidth="1"/>
    <col min="7423" max="7423" width="7.85546875" style="146" customWidth="1"/>
    <col min="7424" max="7424" width="8.140625" style="146" customWidth="1"/>
    <col min="7425" max="7425" width="8.7109375" style="146" customWidth="1"/>
    <col min="7426" max="7426" width="8.5703125" style="146" customWidth="1"/>
    <col min="7427" max="7427" width="8.140625" style="146" customWidth="1"/>
    <col min="7428" max="7428" width="8.5703125" style="146" customWidth="1"/>
    <col min="7429" max="7429" width="7.42578125" style="146" customWidth="1"/>
    <col min="7430" max="7430" width="7.28515625" style="146" customWidth="1"/>
    <col min="7431" max="7431" width="6.85546875" style="146" customWidth="1"/>
    <col min="7432" max="7432" width="10.85546875" style="146" customWidth="1"/>
    <col min="7433" max="7433" width="8.140625" style="146" customWidth="1"/>
    <col min="7434" max="7434" width="8.85546875" style="146" customWidth="1"/>
    <col min="7435" max="7435" width="11.85546875" style="146" customWidth="1"/>
    <col min="7436" max="7436" width="9.7109375" style="146" customWidth="1"/>
    <col min="7437" max="7437" width="10.28515625" style="146" customWidth="1"/>
    <col min="7438" max="7438" width="14.7109375" style="146" customWidth="1"/>
    <col min="7439" max="7675" width="11.42578125" style="146"/>
    <col min="7676" max="7676" width="7.5703125" style="146" customWidth="1"/>
    <col min="7677" max="7677" width="51.7109375" style="146" customWidth="1"/>
    <col min="7678" max="7678" width="12.42578125" style="146" customWidth="1"/>
    <col min="7679" max="7679" width="7.85546875" style="146" customWidth="1"/>
    <col min="7680" max="7680" width="8.140625" style="146" customWidth="1"/>
    <col min="7681" max="7681" width="8.7109375" style="146" customWidth="1"/>
    <col min="7682" max="7682" width="8.5703125" style="146" customWidth="1"/>
    <col min="7683" max="7683" width="8.140625" style="146" customWidth="1"/>
    <col min="7684" max="7684" width="8.5703125" style="146" customWidth="1"/>
    <col min="7685" max="7685" width="7.42578125" style="146" customWidth="1"/>
    <col min="7686" max="7686" width="7.28515625" style="146" customWidth="1"/>
    <col min="7687" max="7687" width="6.85546875" style="146" customWidth="1"/>
    <col min="7688" max="7688" width="10.85546875" style="146" customWidth="1"/>
    <col min="7689" max="7689" width="8.140625" style="146" customWidth="1"/>
    <col min="7690" max="7690" width="8.85546875" style="146" customWidth="1"/>
    <col min="7691" max="7691" width="11.85546875" style="146" customWidth="1"/>
    <col min="7692" max="7692" width="9.7109375" style="146" customWidth="1"/>
    <col min="7693" max="7693" width="10.28515625" style="146" customWidth="1"/>
    <col min="7694" max="7694" width="14.7109375" style="146" customWidth="1"/>
    <col min="7695" max="7931" width="11.42578125" style="146"/>
    <col min="7932" max="7932" width="7.5703125" style="146" customWidth="1"/>
    <col min="7933" max="7933" width="51.7109375" style="146" customWidth="1"/>
    <col min="7934" max="7934" width="12.42578125" style="146" customWidth="1"/>
    <col min="7935" max="7935" width="7.85546875" style="146" customWidth="1"/>
    <col min="7936" max="7936" width="8.140625" style="146" customWidth="1"/>
    <col min="7937" max="7937" width="8.7109375" style="146" customWidth="1"/>
    <col min="7938" max="7938" width="8.5703125" style="146" customWidth="1"/>
    <col min="7939" max="7939" width="8.140625" style="146" customWidth="1"/>
    <col min="7940" max="7940" width="8.5703125" style="146" customWidth="1"/>
    <col min="7941" max="7941" width="7.42578125" style="146" customWidth="1"/>
    <col min="7942" max="7942" width="7.28515625" style="146" customWidth="1"/>
    <col min="7943" max="7943" width="6.85546875" style="146" customWidth="1"/>
    <col min="7944" max="7944" width="10.85546875" style="146" customWidth="1"/>
    <col min="7945" max="7945" width="8.140625" style="146" customWidth="1"/>
    <col min="7946" max="7946" width="8.85546875" style="146" customWidth="1"/>
    <col min="7947" max="7947" width="11.85546875" style="146" customWidth="1"/>
    <col min="7948" max="7948" width="9.7109375" style="146" customWidth="1"/>
    <col min="7949" max="7949" width="10.28515625" style="146" customWidth="1"/>
    <col min="7950" max="7950" width="14.7109375" style="146" customWidth="1"/>
    <col min="7951" max="8187" width="11.42578125" style="146"/>
    <col min="8188" max="8188" width="7.5703125" style="146" customWidth="1"/>
    <col min="8189" max="8189" width="51.7109375" style="146" customWidth="1"/>
    <col min="8190" max="8190" width="12.42578125" style="146" customWidth="1"/>
    <col min="8191" max="8191" width="7.85546875" style="146" customWidth="1"/>
    <col min="8192" max="8192" width="8.140625" style="146" customWidth="1"/>
    <col min="8193" max="8193" width="8.7109375" style="146" customWidth="1"/>
    <col min="8194" max="8194" width="8.5703125" style="146" customWidth="1"/>
    <col min="8195" max="8195" width="8.140625" style="146" customWidth="1"/>
    <col min="8196" max="8196" width="8.5703125" style="146" customWidth="1"/>
    <col min="8197" max="8197" width="7.42578125" style="146" customWidth="1"/>
    <col min="8198" max="8198" width="7.28515625" style="146" customWidth="1"/>
    <col min="8199" max="8199" width="6.85546875" style="146" customWidth="1"/>
    <col min="8200" max="8200" width="10.85546875" style="146" customWidth="1"/>
    <col min="8201" max="8201" width="8.140625" style="146" customWidth="1"/>
    <col min="8202" max="8202" width="8.85546875" style="146" customWidth="1"/>
    <col min="8203" max="8203" width="11.85546875" style="146" customWidth="1"/>
    <col min="8204" max="8204" width="9.7109375" style="146" customWidth="1"/>
    <col min="8205" max="8205" width="10.28515625" style="146" customWidth="1"/>
    <col min="8206" max="8206" width="14.7109375" style="146" customWidth="1"/>
    <col min="8207" max="8443" width="11.42578125" style="146"/>
    <col min="8444" max="8444" width="7.5703125" style="146" customWidth="1"/>
    <col min="8445" max="8445" width="51.7109375" style="146" customWidth="1"/>
    <col min="8446" max="8446" width="12.42578125" style="146" customWidth="1"/>
    <col min="8447" max="8447" width="7.85546875" style="146" customWidth="1"/>
    <col min="8448" max="8448" width="8.140625" style="146" customWidth="1"/>
    <col min="8449" max="8449" width="8.7109375" style="146" customWidth="1"/>
    <col min="8450" max="8450" width="8.5703125" style="146" customWidth="1"/>
    <col min="8451" max="8451" width="8.140625" style="146" customWidth="1"/>
    <col min="8452" max="8452" width="8.5703125" style="146" customWidth="1"/>
    <col min="8453" max="8453" width="7.42578125" style="146" customWidth="1"/>
    <col min="8454" max="8454" width="7.28515625" style="146" customWidth="1"/>
    <col min="8455" max="8455" width="6.85546875" style="146" customWidth="1"/>
    <col min="8456" max="8456" width="10.85546875" style="146" customWidth="1"/>
    <col min="8457" max="8457" width="8.140625" style="146" customWidth="1"/>
    <col min="8458" max="8458" width="8.85546875" style="146" customWidth="1"/>
    <col min="8459" max="8459" width="11.85546875" style="146" customWidth="1"/>
    <col min="8460" max="8460" width="9.7109375" style="146" customWidth="1"/>
    <col min="8461" max="8461" width="10.28515625" style="146" customWidth="1"/>
    <col min="8462" max="8462" width="14.7109375" style="146" customWidth="1"/>
    <col min="8463" max="8699" width="11.42578125" style="146"/>
    <col min="8700" max="8700" width="7.5703125" style="146" customWidth="1"/>
    <col min="8701" max="8701" width="51.7109375" style="146" customWidth="1"/>
    <col min="8702" max="8702" width="12.42578125" style="146" customWidth="1"/>
    <col min="8703" max="8703" width="7.85546875" style="146" customWidth="1"/>
    <col min="8704" max="8704" width="8.140625" style="146" customWidth="1"/>
    <col min="8705" max="8705" width="8.7109375" style="146" customWidth="1"/>
    <col min="8706" max="8706" width="8.5703125" style="146" customWidth="1"/>
    <col min="8707" max="8707" width="8.140625" style="146" customWidth="1"/>
    <col min="8708" max="8708" width="8.5703125" style="146" customWidth="1"/>
    <col min="8709" max="8709" width="7.42578125" style="146" customWidth="1"/>
    <col min="8710" max="8710" width="7.28515625" style="146" customWidth="1"/>
    <col min="8711" max="8711" width="6.85546875" style="146" customWidth="1"/>
    <col min="8712" max="8712" width="10.85546875" style="146" customWidth="1"/>
    <col min="8713" max="8713" width="8.140625" style="146" customWidth="1"/>
    <col min="8714" max="8714" width="8.85546875" style="146" customWidth="1"/>
    <col min="8715" max="8715" width="11.85546875" style="146" customWidth="1"/>
    <col min="8716" max="8716" width="9.7109375" style="146" customWidth="1"/>
    <col min="8717" max="8717" width="10.28515625" style="146" customWidth="1"/>
    <col min="8718" max="8718" width="14.7109375" style="146" customWidth="1"/>
    <col min="8719" max="8955" width="11.42578125" style="146"/>
    <col min="8956" max="8956" width="7.5703125" style="146" customWidth="1"/>
    <col min="8957" max="8957" width="51.7109375" style="146" customWidth="1"/>
    <col min="8958" max="8958" width="12.42578125" style="146" customWidth="1"/>
    <col min="8959" max="8959" width="7.85546875" style="146" customWidth="1"/>
    <col min="8960" max="8960" width="8.140625" style="146" customWidth="1"/>
    <col min="8961" max="8961" width="8.7109375" style="146" customWidth="1"/>
    <col min="8962" max="8962" width="8.5703125" style="146" customWidth="1"/>
    <col min="8963" max="8963" width="8.140625" style="146" customWidth="1"/>
    <col min="8964" max="8964" width="8.5703125" style="146" customWidth="1"/>
    <col min="8965" max="8965" width="7.42578125" style="146" customWidth="1"/>
    <col min="8966" max="8966" width="7.28515625" style="146" customWidth="1"/>
    <col min="8967" max="8967" width="6.85546875" style="146" customWidth="1"/>
    <col min="8968" max="8968" width="10.85546875" style="146" customWidth="1"/>
    <col min="8969" max="8969" width="8.140625" style="146" customWidth="1"/>
    <col min="8970" max="8970" width="8.85546875" style="146" customWidth="1"/>
    <col min="8971" max="8971" width="11.85546875" style="146" customWidth="1"/>
    <col min="8972" max="8972" width="9.7109375" style="146" customWidth="1"/>
    <col min="8973" max="8973" width="10.28515625" style="146" customWidth="1"/>
    <col min="8974" max="8974" width="14.7109375" style="146" customWidth="1"/>
    <col min="8975" max="9211" width="11.42578125" style="146"/>
    <col min="9212" max="9212" width="7.5703125" style="146" customWidth="1"/>
    <col min="9213" max="9213" width="51.7109375" style="146" customWidth="1"/>
    <col min="9214" max="9214" width="12.42578125" style="146" customWidth="1"/>
    <col min="9215" max="9215" width="7.85546875" style="146" customWidth="1"/>
    <col min="9216" max="9216" width="8.140625" style="146" customWidth="1"/>
    <col min="9217" max="9217" width="8.7109375" style="146" customWidth="1"/>
    <col min="9218" max="9218" width="8.5703125" style="146" customWidth="1"/>
    <col min="9219" max="9219" width="8.140625" style="146" customWidth="1"/>
    <col min="9220" max="9220" width="8.5703125" style="146" customWidth="1"/>
    <col min="9221" max="9221" width="7.42578125" style="146" customWidth="1"/>
    <col min="9222" max="9222" width="7.28515625" style="146" customWidth="1"/>
    <col min="9223" max="9223" width="6.85546875" style="146" customWidth="1"/>
    <col min="9224" max="9224" width="10.85546875" style="146" customWidth="1"/>
    <col min="9225" max="9225" width="8.140625" style="146" customWidth="1"/>
    <col min="9226" max="9226" width="8.85546875" style="146" customWidth="1"/>
    <col min="9227" max="9227" width="11.85546875" style="146" customWidth="1"/>
    <col min="9228" max="9228" width="9.7109375" style="146" customWidth="1"/>
    <col min="9229" max="9229" width="10.28515625" style="146" customWidth="1"/>
    <col min="9230" max="9230" width="14.7109375" style="146" customWidth="1"/>
    <col min="9231" max="9467" width="11.42578125" style="146"/>
    <col min="9468" max="9468" width="7.5703125" style="146" customWidth="1"/>
    <col min="9469" max="9469" width="51.7109375" style="146" customWidth="1"/>
    <col min="9470" max="9470" width="12.42578125" style="146" customWidth="1"/>
    <col min="9471" max="9471" width="7.85546875" style="146" customWidth="1"/>
    <col min="9472" max="9472" width="8.140625" style="146" customWidth="1"/>
    <col min="9473" max="9473" width="8.7109375" style="146" customWidth="1"/>
    <col min="9474" max="9474" width="8.5703125" style="146" customWidth="1"/>
    <col min="9475" max="9475" width="8.140625" style="146" customWidth="1"/>
    <col min="9476" max="9476" width="8.5703125" style="146" customWidth="1"/>
    <col min="9477" max="9477" width="7.42578125" style="146" customWidth="1"/>
    <col min="9478" max="9478" width="7.28515625" style="146" customWidth="1"/>
    <col min="9479" max="9479" width="6.85546875" style="146" customWidth="1"/>
    <col min="9480" max="9480" width="10.85546875" style="146" customWidth="1"/>
    <col min="9481" max="9481" width="8.140625" style="146" customWidth="1"/>
    <col min="9482" max="9482" width="8.85546875" style="146" customWidth="1"/>
    <col min="9483" max="9483" width="11.85546875" style="146" customWidth="1"/>
    <col min="9484" max="9484" width="9.7109375" style="146" customWidth="1"/>
    <col min="9485" max="9485" width="10.28515625" style="146" customWidth="1"/>
    <col min="9486" max="9486" width="14.7109375" style="146" customWidth="1"/>
    <col min="9487" max="9723" width="11.42578125" style="146"/>
    <col min="9724" max="9724" width="7.5703125" style="146" customWidth="1"/>
    <col min="9725" max="9725" width="51.7109375" style="146" customWidth="1"/>
    <col min="9726" max="9726" width="12.42578125" style="146" customWidth="1"/>
    <col min="9727" max="9727" width="7.85546875" style="146" customWidth="1"/>
    <col min="9728" max="9728" width="8.140625" style="146" customWidth="1"/>
    <col min="9729" max="9729" width="8.7109375" style="146" customWidth="1"/>
    <col min="9730" max="9730" width="8.5703125" style="146" customWidth="1"/>
    <col min="9731" max="9731" width="8.140625" style="146" customWidth="1"/>
    <col min="9732" max="9732" width="8.5703125" style="146" customWidth="1"/>
    <col min="9733" max="9733" width="7.42578125" style="146" customWidth="1"/>
    <col min="9734" max="9734" width="7.28515625" style="146" customWidth="1"/>
    <col min="9735" max="9735" width="6.85546875" style="146" customWidth="1"/>
    <col min="9736" max="9736" width="10.85546875" style="146" customWidth="1"/>
    <col min="9737" max="9737" width="8.140625" style="146" customWidth="1"/>
    <col min="9738" max="9738" width="8.85546875" style="146" customWidth="1"/>
    <col min="9739" max="9739" width="11.85546875" style="146" customWidth="1"/>
    <col min="9740" max="9740" width="9.7109375" style="146" customWidth="1"/>
    <col min="9741" max="9741" width="10.28515625" style="146" customWidth="1"/>
    <col min="9742" max="9742" width="14.7109375" style="146" customWidth="1"/>
    <col min="9743" max="9979" width="11.42578125" style="146"/>
    <col min="9980" max="9980" width="7.5703125" style="146" customWidth="1"/>
    <col min="9981" max="9981" width="51.7109375" style="146" customWidth="1"/>
    <col min="9982" max="9982" width="12.42578125" style="146" customWidth="1"/>
    <col min="9983" max="9983" width="7.85546875" style="146" customWidth="1"/>
    <col min="9984" max="9984" width="8.140625" style="146" customWidth="1"/>
    <col min="9985" max="9985" width="8.7109375" style="146" customWidth="1"/>
    <col min="9986" max="9986" width="8.5703125" style="146" customWidth="1"/>
    <col min="9987" max="9987" width="8.140625" style="146" customWidth="1"/>
    <col min="9988" max="9988" width="8.5703125" style="146" customWidth="1"/>
    <col min="9989" max="9989" width="7.42578125" style="146" customWidth="1"/>
    <col min="9990" max="9990" width="7.28515625" style="146" customWidth="1"/>
    <col min="9991" max="9991" width="6.85546875" style="146" customWidth="1"/>
    <col min="9992" max="9992" width="10.85546875" style="146" customWidth="1"/>
    <col min="9993" max="9993" width="8.140625" style="146" customWidth="1"/>
    <col min="9994" max="9994" width="8.85546875" style="146" customWidth="1"/>
    <col min="9995" max="9995" width="11.85546875" style="146" customWidth="1"/>
    <col min="9996" max="9996" width="9.7109375" style="146" customWidth="1"/>
    <col min="9997" max="9997" width="10.28515625" style="146" customWidth="1"/>
    <col min="9998" max="9998" width="14.7109375" style="146" customWidth="1"/>
    <col min="9999" max="10235" width="11.42578125" style="146"/>
    <col min="10236" max="10236" width="7.5703125" style="146" customWidth="1"/>
    <col min="10237" max="10237" width="51.7109375" style="146" customWidth="1"/>
    <col min="10238" max="10238" width="12.42578125" style="146" customWidth="1"/>
    <col min="10239" max="10239" width="7.85546875" style="146" customWidth="1"/>
    <col min="10240" max="10240" width="8.140625" style="146" customWidth="1"/>
    <col min="10241" max="10241" width="8.7109375" style="146" customWidth="1"/>
    <col min="10242" max="10242" width="8.5703125" style="146" customWidth="1"/>
    <col min="10243" max="10243" width="8.140625" style="146" customWidth="1"/>
    <col min="10244" max="10244" width="8.5703125" style="146" customWidth="1"/>
    <col min="10245" max="10245" width="7.42578125" style="146" customWidth="1"/>
    <col min="10246" max="10246" width="7.28515625" style="146" customWidth="1"/>
    <col min="10247" max="10247" width="6.85546875" style="146" customWidth="1"/>
    <col min="10248" max="10248" width="10.85546875" style="146" customWidth="1"/>
    <col min="10249" max="10249" width="8.140625" style="146" customWidth="1"/>
    <col min="10250" max="10250" width="8.85546875" style="146" customWidth="1"/>
    <col min="10251" max="10251" width="11.85546875" style="146" customWidth="1"/>
    <col min="10252" max="10252" width="9.7109375" style="146" customWidth="1"/>
    <col min="10253" max="10253" width="10.28515625" style="146" customWidth="1"/>
    <col min="10254" max="10254" width="14.7109375" style="146" customWidth="1"/>
    <col min="10255" max="10491" width="11.42578125" style="146"/>
    <col min="10492" max="10492" width="7.5703125" style="146" customWidth="1"/>
    <col min="10493" max="10493" width="51.7109375" style="146" customWidth="1"/>
    <col min="10494" max="10494" width="12.42578125" style="146" customWidth="1"/>
    <col min="10495" max="10495" width="7.85546875" style="146" customWidth="1"/>
    <col min="10496" max="10496" width="8.140625" style="146" customWidth="1"/>
    <col min="10497" max="10497" width="8.7109375" style="146" customWidth="1"/>
    <col min="10498" max="10498" width="8.5703125" style="146" customWidth="1"/>
    <col min="10499" max="10499" width="8.140625" style="146" customWidth="1"/>
    <col min="10500" max="10500" width="8.5703125" style="146" customWidth="1"/>
    <col min="10501" max="10501" width="7.42578125" style="146" customWidth="1"/>
    <col min="10502" max="10502" width="7.28515625" style="146" customWidth="1"/>
    <col min="10503" max="10503" width="6.85546875" style="146" customWidth="1"/>
    <col min="10504" max="10504" width="10.85546875" style="146" customWidth="1"/>
    <col min="10505" max="10505" width="8.140625" style="146" customWidth="1"/>
    <col min="10506" max="10506" width="8.85546875" style="146" customWidth="1"/>
    <col min="10507" max="10507" width="11.85546875" style="146" customWidth="1"/>
    <col min="10508" max="10508" width="9.7109375" style="146" customWidth="1"/>
    <col min="10509" max="10509" width="10.28515625" style="146" customWidth="1"/>
    <col min="10510" max="10510" width="14.7109375" style="146" customWidth="1"/>
    <col min="10511" max="10747" width="11.42578125" style="146"/>
    <col min="10748" max="10748" width="7.5703125" style="146" customWidth="1"/>
    <col min="10749" max="10749" width="51.7109375" style="146" customWidth="1"/>
    <col min="10750" max="10750" width="12.42578125" style="146" customWidth="1"/>
    <col min="10751" max="10751" width="7.85546875" style="146" customWidth="1"/>
    <col min="10752" max="10752" width="8.140625" style="146" customWidth="1"/>
    <col min="10753" max="10753" width="8.7109375" style="146" customWidth="1"/>
    <col min="10754" max="10754" width="8.5703125" style="146" customWidth="1"/>
    <col min="10755" max="10755" width="8.140625" style="146" customWidth="1"/>
    <col min="10756" max="10756" width="8.5703125" style="146" customWidth="1"/>
    <col min="10757" max="10757" width="7.42578125" style="146" customWidth="1"/>
    <col min="10758" max="10758" width="7.28515625" style="146" customWidth="1"/>
    <col min="10759" max="10759" width="6.85546875" style="146" customWidth="1"/>
    <col min="10760" max="10760" width="10.85546875" style="146" customWidth="1"/>
    <col min="10761" max="10761" width="8.140625" style="146" customWidth="1"/>
    <col min="10762" max="10762" width="8.85546875" style="146" customWidth="1"/>
    <col min="10763" max="10763" width="11.85546875" style="146" customWidth="1"/>
    <col min="10764" max="10764" width="9.7109375" style="146" customWidth="1"/>
    <col min="10765" max="10765" width="10.28515625" style="146" customWidth="1"/>
    <col min="10766" max="10766" width="14.7109375" style="146" customWidth="1"/>
    <col min="10767" max="11003" width="11.42578125" style="146"/>
    <col min="11004" max="11004" width="7.5703125" style="146" customWidth="1"/>
    <col min="11005" max="11005" width="51.7109375" style="146" customWidth="1"/>
    <col min="11006" max="11006" width="12.42578125" style="146" customWidth="1"/>
    <col min="11007" max="11007" width="7.85546875" style="146" customWidth="1"/>
    <col min="11008" max="11008" width="8.140625" style="146" customWidth="1"/>
    <col min="11009" max="11009" width="8.7109375" style="146" customWidth="1"/>
    <col min="11010" max="11010" width="8.5703125" style="146" customWidth="1"/>
    <col min="11011" max="11011" width="8.140625" style="146" customWidth="1"/>
    <col min="11012" max="11012" width="8.5703125" style="146" customWidth="1"/>
    <col min="11013" max="11013" width="7.42578125" style="146" customWidth="1"/>
    <col min="11014" max="11014" width="7.28515625" style="146" customWidth="1"/>
    <col min="11015" max="11015" width="6.85546875" style="146" customWidth="1"/>
    <col min="11016" max="11016" width="10.85546875" style="146" customWidth="1"/>
    <col min="11017" max="11017" width="8.140625" style="146" customWidth="1"/>
    <col min="11018" max="11018" width="8.85546875" style="146" customWidth="1"/>
    <col min="11019" max="11019" width="11.85546875" style="146" customWidth="1"/>
    <col min="11020" max="11020" width="9.7109375" style="146" customWidth="1"/>
    <col min="11021" max="11021" width="10.28515625" style="146" customWidth="1"/>
    <col min="11022" max="11022" width="14.7109375" style="146" customWidth="1"/>
    <col min="11023" max="11259" width="11.42578125" style="146"/>
    <col min="11260" max="11260" width="7.5703125" style="146" customWidth="1"/>
    <col min="11261" max="11261" width="51.7109375" style="146" customWidth="1"/>
    <col min="11262" max="11262" width="12.42578125" style="146" customWidth="1"/>
    <col min="11263" max="11263" width="7.85546875" style="146" customWidth="1"/>
    <col min="11264" max="11264" width="8.140625" style="146" customWidth="1"/>
    <col min="11265" max="11265" width="8.7109375" style="146" customWidth="1"/>
    <col min="11266" max="11266" width="8.5703125" style="146" customWidth="1"/>
    <col min="11267" max="11267" width="8.140625" style="146" customWidth="1"/>
    <col min="11268" max="11268" width="8.5703125" style="146" customWidth="1"/>
    <col min="11269" max="11269" width="7.42578125" style="146" customWidth="1"/>
    <col min="11270" max="11270" width="7.28515625" style="146" customWidth="1"/>
    <col min="11271" max="11271" width="6.85546875" style="146" customWidth="1"/>
    <col min="11272" max="11272" width="10.85546875" style="146" customWidth="1"/>
    <col min="11273" max="11273" width="8.140625" style="146" customWidth="1"/>
    <col min="11274" max="11274" width="8.85546875" style="146" customWidth="1"/>
    <col min="11275" max="11275" width="11.85546875" style="146" customWidth="1"/>
    <col min="11276" max="11276" width="9.7109375" style="146" customWidth="1"/>
    <col min="11277" max="11277" width="10.28515625" style="146" customWidth="1"/>
    <col min="11278" max="11278" width="14.7109375" style="146" customWidth="1"/>
    <col min="11279" max="11515" width="11.42578125" style="146"/>
    <col min="11516" max="11516" width="7.5703125" style="146" customWidth="1"/>
    <col min="11517" max="11517" width="51.7109375" style="146" customWidth="1"/>
    <col min="11518" max="11518" width="12.42578125" style="146" customWidth="1"/>
    <col min="11519" max="11519" width="7.85546875" style="146" customWidth="1"/>
    <col min="11520" max="11520" width="8.140625" style="146" customWidth="1"/>
    <col min="11521" max="11521" width="8.7109375" style="146" customWidth="1"/>
    <col min="11522" max="11522" width="8.5703125" style="146" customWidth="1"/>
    <col min="11523" max="11523" width="8.140625" style="146" customWidth="1"/>
    <col min="11524" max="11524" width="8.5703125" style="146" customWidth="1"/>
    <col min="11525" max="11525" width="7.42578125" style="146" customWidth="1"/>
    <col min="11526" max="11526" width="7.28515625" style="146" customWidth="1"/>
    <col min="11527" max="11527" width="6.85546875" style="146" customWidth="1"/>
    <col min="11528" max="11528" width="10.85546875" style="146" customWidth="1"/>
    <col min="11529" max="11529" width="8.140625" style="146" customWidth="1"/>
    <col min="11530" max="11530" width="8.85546875" style="146" customWidth="1"/>
    <col min="11531" max="11531" width="11.85546875" style="146" customWidth="1"/>
    <col min="11532" max="11532" width="9.7109375" style="146" customWidth="1"/>
    <col min="11533" max="11533" width="10.28515625" style="146" customWidth="1"/>
    <col min="11534" max="11534" width="14.7109375" style="146" customWidth="1"/>
    <col min="11535" max="11771" width="11.42578125" style="146"/>
    <col min="11772" max="11772" width="7.5703125" style="146" customWidth="1"/>
    <col min="11773" max="11773" width="51.7109375" style="146" customWidth="1"/>
    <col min="11774" max="11774" width="12.42578125" style="146" customWidth="1"/>
    <col min="11775" max="11775" width="7.85546875" style="146" customWidth="1"/>
    <col min="11776" max="11776" width="8.140625" style="146" customWidth="1"/>
    <col min="11777" max="11777" width="8.7109375" style="146" customWidth="1"/>
    <col min="11778" max="11778" width="8.5703125" style="146" customWidth="1"/>
    <col min="11779" max="11779" width="8.140625" style="146" customWidth="1"/>
    <col min="11780" max="11780" width="8.5703125" style="146" customWidth="1"/>
    <col min="11781" max="11781" width="7.42578125" style="146" customWidth="1"/>
    <col min="11782" max="11782" width="7.28515625" style="146" customWidth="1"/>
    <col min="11783" max="11783" width="6.85546875" style="146" customWidth="1"/>
    <col min="11784" max="11784" width="10.85546875" style="146" customWidth="1"/>
    <col min="11785" max="11785" width="8.140625" style="146" customWidth="1"/>
    <col min="11786" max="11786" width="8.85546875" style="146" customWidth="1"/>
    <col min="11787" max="11787" width="11.85546875" style="146" customWidth="1"/>
    <col min="11788" max="11788" width="9.7109375" style="146" customWidth="1"/>
    <col min="11789" max="11789" width="10.28515625" style="146" customWidth="1"/>
    <col min="11790" max="11790" width="14.7109375" style="146" customWidth="1"/>
    <col min="11791" max="12027" width="11.42578125" style="146"/>
    <col min="12028" max="12028" width="7.5703125" style="146" customWidth="1"/>
    <col min="12029" max="12029" width="51.7109375" style="146" customWidth="1"/>
    <col min="12030" max="12030" width="12.42578125" style="146" customWidth="1"/>
    <col min="12031" max="12031" width="7.85546875" style="146" customWidth="1"/>
    <col min="12032" max="12032" width="8.140625" style="146" customWidth="1"/>
    <col min="12033" max="12033" width="8.7109375" style="146" customWidth="1"/>
    <col min="12034" max="12034" width="8.5703125" style="146" customWidth="1"/>
    <col min="12035" max="12035" width="8.140625" style="146" customWidth="1"/>
    <col min="12036" max="12036" width="8.5703125" style="146" customWidth="1"/>
    <col min="12037" max="12037" width="7.42578125" style="146" customWidth="1"/>
    <col min="12038" max="12038" width="7.28515625" style="146" customWidth="1"/>
    <col min="12039" max="12039" width="6.85546875" style="146" customWidth="1"/>
    <col min="12040" max="12040" width="10.85546875" style="146" customWidth="1"/>
    <col min="12041" max="12041" width="8.140625" style="146" customWidth="1"/>
    <col min="12042" max="12042" width="8.85546875" style="146" customWidth="1"/>
    <col min="12043" max="12043" width="11.85546875" style="146" customWidth="1"/>
    <col min="12044" max="12044" width="9.7109375" style="146" customWidth="1"/>
    <col min="12045" max="12045" width="10.28515625" style="146" customWidth="1"/>
    <col min="12046" max="12046" width="14.7109375" style="146" customWidth="1"/>
    <col min="12047" max="12283" width="11.42578125" style="146"/>
    <col min="12284" max="12284" width="7.5703125" style="146" customWidth="1"/>
    <col min="12285" max="12285" width="51.7109375" style="146" customWidth="1"/>
    <col min="12286" max="12286" width="12.42578125" style="146" customWidth="1"/>
    <col min="12287" max="12287" width="7.85546875" style="146" customWidth="1"/>
    <col min="12288" max="12288" width="8.140625" style="146" customWidth="1"/>
    <col min="12289" max="12289" width="8.7109375" style="146" customWidth="1"/>
    <col min="12290" max="12290" width="8.5703125" style="146" customWidth="1"/>
    <col min="12291" max="12291" width="8.140625" style="146" customWidth="1"/>
    <col min="12292" max="12292" width="8.5703125" style="146" customWidth="1"/>
    <col min="12293" max="12293" width="7.42578125" style="146" customWidth="1"/>
    <col min="12294" max="12294" width="7.28515625" style="146" customWidth="1"/>
    <col min="12295" max="12295" width="6.85546875" style="146" customWidth="1"/>
    <col min="12296" max="12296" width="10.85546875" style="146" customWidth="1"/>
    <col min="12297" max="12297" width="8.140625" style="146" customWidth="1"/>
    <col min="12298" max="12298" width="8.85546875" style="146" customWidth="1"/>
    <col min="12299" max="12299" width="11.85546875" style="146" customWidth="1"/>
    <col min="12300" max="12300" width="9.7109375" style="146" customWidth="1"/>
    <col min="12301" max="12301" width="10.28515625" style="146" customWidth="1"/>
    <col min="12302" max="12302" width="14.7109375" style="146" customWidth="1"/>
    <col min="12303" max="12539" width="11.42578125" style="146"/>
    <col min="12540" max="12540" width="7.5703125" style="146" customWidth="1"/>
    <col min="12541" max="12541" width="51.7109375" style="146" customWidth="1"/>
    <col min="12542" max="12542" width="12.42578125" style="146" customWidth="1"/>
    <col min="12543" max="12543" width="7.85546875" style="146" customWidth="1"/>
    <col min="12544" max="12544" width="8.140625" style="146" customWidth="1"/>
    <col min="12545" max="12545" width="8.7109375" style="146" customWidth="1"/>
    <col min="12546" max="12546" width="8.5703125" style="146" customWidth="1"/>
    <col min="12547" max="12547" width="8.140625" style="146" customWidth="1"/>
    <col min="12548" max="12548" width="8.5703125" style="146" customWidth="1"/>
    <col min="12549" max="12549" width="7.42578125" style="146" customWidth="1"/>
    <col min="12550" max="12550" width="7.28515625" style="146" customWidth="1"/>
    <col min="12551" max="12551" width="6.85546875" style="146" customWidth="1"/>
    <col min="12552" max="12552" width="10.85546875" style="146" customWidth="1"/>
    <col min="12553" max="12553" width="8.140625" style="146" customWidth="1"/>
    <col min="12554" max="12554" width="8.85546875" style="146" customWidth="1"/>
    <col min="12555" max="12555" width="11.85546875" style="146" customWidth="1"/>
    <col min="12556" max="12556" width="9.7109375" style="146" customWidth="1"/>
    <col min="12557" max="12557" width="10.28515625" style="146" customWidth="1"/>
    <col min="12558" max="12558" width="14.7109375" style="146" customWidth="1"/>
    <col min="12559" max="12795" width="11.42578125" style="146"/>
    <col min="12796" max="12796" width="7.5703125" style="146" customWidth="1"/>
    <col min="12797" max="12797" width="51.7109375" style="146" customWidth="1"/>
    <col min="12798" max="12798" width="12.42578125" style="146" customWidth="1"/>
    <col min="12799" max="12799" width="7.85546875" style="146" customWidth="1"/>
    <col min="12800" max="12800" width="8.140625" style="146" customWidth="1"/>
    <col min="12801" max="12801" width="8.7109375" style="146" customWidth="1"/>
    <col min="12802" max="12802" width="8.5703125" style="146" customWidth="1"/>
    <col min="12803" max="12803" width="8.140625" style="146" customWidth="1"/>
    <col min="12804" max="12804" width="8.5703125" style="146" customWidth="1"/>
    <col min="12805" max="12805" width="7.42578125" style="146" customWidth="1"/>
    <col min="12806" max="12806" width="7.28515625" style="146" customWidth="1"/>
    <col min="12807" max="12807" width="6.85546875" style="146" customWidth="1"/>
    <col min="12808" max="12808" width="10.85546875" style="146" customWidth="1"/>
    <col min="12809" max="12809" width="8.140625" style="146" customWidth="1"/>
    <col min="12810" max="12810" width="8.85546875" style="146" customWidth="1"/>
    <col min="12811" max="12811" width="11.85546875" style="146" customWidth="1"/>
    <col min="12812" max="12812" width="9.7109375" style="146" customWidth="1"/>
    <col min="12813" max="12813" width="10.28515625" style="146" customWidth="1"/>
    <col min="12814" max="12814" width="14.7109375" style="146" customWidth="1"/>
    <col min="12815" max="13051" width="11.42578125" style="146"/>
    <col min="13052" max="13052" width="7.5703125" style="146" customWidth="1"/>
    <col min="13053" max="13053" width="51.7109375" style="146" customWidth="1"/>
    <col min="13054" max="13054" width="12.42578125" style="146" customWidth="1"/>
    <col min="13055" max="13055" width="7.85546875" style="146" customWidth="1"/>
    <col min="13056" max="13056" width="8.140625" style="146" customWidth="1"/>
    <col min="13057" max="13057" width="8.7109375" style="146" customWidth="1"/>
    <col min="13058" max="13058" width="8.5703125" style="146" customWidth="1"/>
    <col min="13059" max="13059" width="8.140625" style="146" customWidth="1"/>
    <col min="13060" max="13060" width="8.5703125" style="146" customWidth="1"/>
    <col min="13061" max="13061" width="7.42578125" style="146" customWidth="1"/>
    <col min="13062" max="13062" width="7.28515625" style="146" customWidth="1"/>
    <col min="13063" max="13063" width="6.85546875" style="146" customWidth="1"/>
    <col min="13064" max="13064" width="10.85546875" style="146" customWidth="1"/>
    <col min="13065" max="13065" width="8.140625" style="146" customWidth="1"/>
    <col min="13066" max="13066" width="8.85546875" style="146" customWidth="1"/>
    <col min="13067" max="13067" width="11.85546875" style="146" customWidth="1"/>
    <col min="13068" max="13068" width="9.7109375" style="146" customWidth="1"/>
    <col min="13069" max="13069" width="10.28515625" style="146" customWidth="1"/>
    <col min="13070" max="13070" width="14.7109375" style="146" customWidth="1"/>
    <col min="13071" max="13307" width="11.42578125" style="146"/>
    <col min="13308" max="13308" width="7.5703125" style="146" customWidth="1"/>
    <col min="13309" max="13309" width="51.7109375" style="146" customWidth="1"/>
    <col min="13310" max="13310" width="12.42578125" style="146" customWidth="1"/>
    <col min="13311" max="13311" width="7.85546875" style="146" customWidth="1"/>
    <col min="13312" max="13312" width="8.140625" style="146" customWidth="1"/>
    <col min="13313" max="13313" width="8.7109375" style="146" customWidth="1"/>
    <col min="13314" max="13314" width="8.5703125" style="146" customWidth="1"/>
    <col min="13315" max="13315" width="8.140625" style="146" customWidth="1"/>
    <col min="13316" max="13316" width="8.5703125" style="146" customWidth="1"/>
    <col min="13317" max="13317" width="7.42578125" style="146" customWidth="1"/>
    <col min="13318" max="13318" width="7.28515625" style="146" customWidth="1"/>
    <col min="13319" max="13319" width="6.85546875" style="146" customWidth="1"/>
    <col min="13320" max="13320" width="10.85546875" style="146" customWidth="1"/>
    <col min="13321" max="13321" width="8.140625" style="146" customWidth="1"/>
    <col min="13322" max="13322" width="8.85546875" style="146" customWidth="1"/>
    <col min="13323" max="13323" width="11.85546875" style="146" customWidth="1"/>
    <col min="13324" max="13324" width="9.7109375" style="146" customWidth="1"/>
    <col min="13325" max="13325" width="10.28515625" style="146" customWidth="1"/>
    <col min="13326" max="13326" width="14.7109375" style="146" customWidth="1"/>
    <col min="13327" max="13563" width="11.42578125" style="146"/>
    <col min="13564" max="13564" width="7.5703125" style="146" customWidth="1"/>
    <col min="13565" max="13565" width="51.7109375" style="146" customWidth="1"/>
    <col min="13566" max="13566" width="12.42578125" style="146" customWidth="1"/>
    <col min="13567" max="13567" width="7.85546875" style="146" customWidth="1"/>
    <col min="13568" max="13568" width="8.140625" style="146" customWidth="1"/>
    <col min="13569" max="13569" width="8.7109375" style="146" customWidth="1"/>
    <col min="13570" max="13570" width="8.5703125" style="146" customWidth="1"/>
    <col min="13571" max="13571" width="8.140625" style="146" customWidth="1"/>
    <col min="13572" max="13572" width="8.5703125" style="146" customWidth="1"/>
    <col min="13573" max="13573" width="7.42578125" style="146" customWidth="1"/>
    <col min="13574" max="13574" width="7.28515625" style="146" customWidth="1"/>
    <col min="13575" max="13575" width="6.85546875" style="146" customWidth="1"/>
    <col min="13576" max="13576" width="10.85546875" style="146" customWidth="1"/>
    <col min="13577" max="13577" width="8.140625" style="146" customWidth="1"/>
    <col min="13578" max="13578" width="8.85546875" style="146" customWidth="1"/>
    <col min="13579" max="13579" width="11.85546875" style="146" customWidth="1"/>
    <col min="13580" max="13580" width="9.7109375" style="146" customWidth="1"/>
    <col min="13581" max="13581" width="10.28515625" style="146" customWidth="1"/>
    <col min="13582" max="13582" width="14.7109375" style="146" customWidth="1"/>
    <col min="13583" max="13819" width="11.42578125" style="146"/>
    <col min="13820" max="13820" width="7.5703125" style="146" customWidth="1"/>
    <col min="13821" max="13821" width="51.7109375" style="146" customWidth="1"/>
    <col min="13822" max="13822" width="12.42578125" style="146" customWidth="1"/>
    <col min="13823" max="13823" width="7.85546875" style="146" customWidth="1"/>
    <col min="13824" max="13824" width="8.140625" style="146" customWidth="1"/>
    <col min="13825" max="13825" width="8.7109375" style="146" customWidth="1"/>
    <col min="13826" max="13826" width="8.5703125" style="146" customWidth="1"/>
    <col min="13827" max="13827" width="8.140625" style="146" customWidth="1"/>
    <col min="13828" max="13828" width="8.5703125" style="146" customWidth="1"/>
    <col min="13829" max="13829" width="7.42578125" style="146" customWidth="1"/>
    <col min="13830" max="13830" width="7.28515625" style="146" customWidth="1"/>
    <col min="13831" max="13831" width="6.85546875" style="146" customWidth="1"/>
    <col min="13832" max="13832" width="10.85546875" style="146" customWidth="1"/>
    <col min="13833" max="13833" width="8.140625" style="146" customWidth="1"/>
    <col min="13834" max="13834" width="8.85546875" style="146" customWidth="1"/>
    <col min="13835" max="13835" width="11.85546875" style="146" customWidth="1"/>
    <col min="13836" max="13836" width="9.7109375" style="146" customWidth="1"/>
    <col min="13837" max="13837" width="10.28515625" style="146" customWidth="1"/>
    <col min="13838" max="13838" width="14.7109375" style="146" customWidth="1"/>
    <col min="13839" max="14075" width="11.42578125" style="146"/>
    <col min="14076" max="14076" width="7.5703125" style="146" customWidth="1"/>
    <col min="14077" max="14077" width="51.7109375" style="146" customWidth="1"/>
    <col min="14078" max="14078" width="12.42578125" style="146" customWidth="1"/>
    <col min="14079" max="14079" width="7.85546875" style="146" customWidth="1"/>
    <col min="14080" max="14080" width="8.140625" style="146" customWidth="1"/>
    <col min="14081" max="14081" width="8.7109375" style="146" customWidth="1"/>
    <col min="14082" max="14082" width="8.5703125" style="146" customWidth="1"/>
    <col min="14083" max="14083" width="8.140625" style="146" customWidth="1"/>
    <col min="14084" max="14084" width="8.5703125" style="146" customWidth="1"/>
    <col min="14085" max="14085" width="7.42578125" style="146" customWidth="1"/>
    <col min="14086" max="14086" width="7.28515625" style="146" customWidth="1"/>
    <col min="14087" max="14087" width="6.85546875" style="146" customWidth="1"/>
    <col min="14088" max="14088" width="10.85546875" style="146" customWidth="1"/>
    <col min="14089" max="14089" width="8.140625" style="146" customWidth="1"/>
    <col min="14090" max="14090" width="8.85546875" style="146" customWidth="1"/>
    <col min="14091" max="14091" width="11.85546875" style="146" customWidth="1"/>
    <col min="14092" max="14092" width="9.7109375" style="146" customWidth="1"/>
    <col min="14093" max="14093" width="10.28515625" style="146" customWidth="1"/>
    <col min="14094" max="14094" width="14.7109375" style="146" customWidth="1"/>
    <col min="14095" max="14331" width="11.42578125" style="146"/>
    <col min="14332" max="14332" width="7.5703125" style="146" customWidth="1"/>
    <col min="14333" max="14333" width="51.7109375" style="146" customWidth="1"/>
    <col min="14334" max="14334" width="12.42578125" style="146" customWidth="1"/>
    <col min="14335" max="14335" width="7.85546875" style="146" customWidth="1"/>
    <col min="14336" max="14336" width="8.140625" style="146" customWidth="1"/>
    <col min="14337" max="14337" width="8.7109375" style="146" customWidth="1"/>
    <col min="14338" max="14338" width="8.5703125" style="146" customWidth="1"/>
    <col min="14339" max="14339" width="8.140625" style="146" customWidth="1"/>
    <col min="14340" max="14340" width="8.5703125" style="146" customWidth="1"/>
    <col min="14341" max="14341" width="7.42578125" style="146" customWidth="1"/>
    <col min="14342" max="14342" width="7.28515625" style="146" customWidth="1"/>
    <col min="14343" max="14343" width="6.85546875" style="146" customWidth="1"/>
    <col min="14344" max="14344" width="10.85546875" style="146" customWidth="1"/>
    <col min="14345" max="14345" width="8.140625" style="146" customWidth="1"/>
    <col min="14346" max="14346" width="8.85546875" style="146" customWidth="1"/>
    <col min="14347" max="14347" width="11.85546875" style="146" customWidth="1"/>
    <col min="14348" max="14348" width="9.7109375" style="146" customWidth="1"/>
    <col min="14349" max="14349" width="10.28515625" style="146" customWidth="1"/>
    <col min="14350" max="14350" width="14.7109375" style="146" customWidth="1"/>
    <col min="14351" max="14587" width="11.42578125" style="146"/>
    <col min="14588" max="14588" width="7.5703125" style="146" customWidth="1"/>
    <col min="14589" max="14589" width="51.7109375" style="146" customWidth="1"/>
    <col min="14590" max="14590" width="12.42578125" style="146" customWidth="1"/>
    <col min="14591" max="14591" width="7.85546875" style="146" customWidth="1"/>
    <col min="14592" max="14592" width="8.140625" style="146" customWidth="1"/>
    <col min="14593" max="14593" width="8.7109375" style="146" customWidth="1"/>
    <col min="14594" max="14594" width="8.5703125" style="146" customWidth="1"/>
    <col min="14595" max="14595" width="8.140625" style="146" customWidth="1"/>
    <col min="14596" max="14596" width="8.5703125" style="146" customWidth="1"/>
    <col min="14597" max="14597" width="7.42578125" style="146" customWidth="1"/>
    <col min="14598" max="14598" width="7.28515625" style="146" customWidth="1"/>
    <col min="14599" max="14599" width="6.85546875" style="146" customWidth="1"/>
    <col min="14600" max="14600" width="10.85546875" style="146" customWidth="1"/>
    <col min="14601" max="14601" width="8.140625" style="146" customWidth="1"/>
    <col min="14602" max="14602" width="8.85546875" style="146" customWidth="1"/>
    <col min="14603" max="14603" width="11.85546875" style="146" customWidth="1"/>
    <col min="14604" max="14604" width="9.7109375" style="146" customWidth="1"/>
    <col min="14605" max="14605" width="10.28515625" style="146" customWidth="1"/>
    <col min="14606" max="14606" width="14.7109375" style="146" customWidth="1"/>
    <col min="14607" max="14843" width="11.42578125" style="146"/>
    <col min="14844" max="14844" width="7.5703125" style="146" customWidth="1"/>
    <col min="14845" max="14845" width="51.7109375" style="146" customWidth="1"/>
    <col min="14846" max="14846" width="12.42578125" style="146" customWidth="1"/>
    <col min="14847" max="14847" width="7.85546875" style="146" customWidth="1"/>
    <col min="14848" max="14848" width="8.140625" style="146" customWidth="1"/>
    <col min="14849" max="14849" width="8.7109375" style="146" customWidth="1"/>
    <col min="14850" max="14850" width="8.5703125" style="146" customWidth="1"/>
    <col min="14851" max="14851" width="8.140625" style="146" customWidth="1"/>
    <col min="14852" max="14852" width="8.5703125" style="146" customWidth="1"/>
    <col min="14853" max="14853" width="7.42578125" style="146" customWidth="1"/>
    <col min="14854" max="14854" width="7.28515625" style="146" customWidth="1"/>
    <col min="14855" max="14855" width="6.85546875" style="146" customWidth="1"/>
    <col min="14856" max="14856" width="10.85546875" style="146" customWidth="1"/>
    <col min="14857" max="14857" width="8.140625" style="146" customWidth="1"/>
    <col min="14858" max="14858" width="8.85546875" style="146" customWidth="1"/>
    <col min="14859" max="14859" width="11.85546875" style="146" customWidth="1"/>
    <col min="14860" max="14860" width="9.7109375" style="146" customWidth="1"/>
    <col min="14861" max="14861" width="10.28515625" style="146" customWidth="1"/>
    <col min="14862" max="14862" width="14.7109375" style="146" customWidth="1"/>
    <col min="14863" max="15099" width="11.42578125" style="146"/>
    <col min="15100" max="15100" width="7.5703125" style="146" customWidth="1"/>
    <col min="15101" max="15101" width="51.7109375" style="146" customWidth="1"/>
    <col min="15102" max="15102" width="12.42578125" style="146" customWidth="1"/>
    <col min="15103" max="15103" width="7.85546875" style="146" customWidth="1"/>
    <col min="15104" max="15104" width="8.140625" style="146" customWidth="1"/>
    <col min="15105" max="15105" width="8.7109375" style="146" customWidth="1"/>
    <col min="15106" max="15106" width="8.5703125" style="146" customWidth="1"/>
    <col min="15107" max="15107" width="8.140625" style="146" customWidth="1"/>
    <col min="15108" max="15108" width="8.5703125" style="146" customWidth="1"/>
    <col min="15109" max="15109" width="7.42578125" style="146" customWidth="1"/>
    <col min="15110" max="15110" width="7.28515625" style="146" customWidth="1"/>
    <col min="15111" max="15111" width="6.85546875" style="146" customWidth="1"/>
    <col min="15112" max="15112" width="10.85546875" style="146" customWidth="1"/>
    <col min="15113" max="15113" width="8.140625" style="146" customWidth="1"/>
    <col min="15114" max="15114" width="8.85546875" style="146" customWidth="1"/>
    <col min="15115" max="15115" width="11.85546875" style="146" customWidth="1"/>
    <col min="15116" max="15116" width="9.7109375" style="146" customWidth="1"/>
    <col min="15117" max="15117" width="10.28515625" style="146" customWidth="1"/>
    <col min="15118" max="15118" width="14.7109375" style="146" customWidth="1"/>
    <col min="15119" max="15355" width="11.42578125" style="146"/>
    <col min="15356" max="15356" width="7.5703125" style="146" customWidth="1"/>
    <col min="15357" max="15357" width="51.7109375" style="146" customWidth="1"/>
    <col min="15358" max="15358" width="12.42578125" style="146" customWidth="1"/>
    <col min="15359" max="15359" width="7.85546875" style="146" customWidth="1"/>
    <col min="15360" max="15360" width="8.140625" style="146" customWidth="1"/>
    <col min="15361" max="15361" width="8.7109375" style="146" customWidth="1"/>
    <col min="15362" max="15362" width="8.5703125" style="146" customWidth="1"/>
    <col min="15363" max="15363" width="8.140625" style="146" customWidth="1"/>
    <col min="15364" max="15364" width="8.5703125" style="146" customWidth="1"/>
    <col min="15365" max="15365" width="7.42578125" style="146" customWidth="1"/>
    <col min="15366" max="15366" width="7.28515625" style="146" customWidth="1"/>
    <col min="15367" max="15367" width="6.85546875" style="146" customWidth="1"/>
    <col min="15368" max="15368" width="10.85546875" style="146" customWidth="1"/>
    <col min="15369" max="15369" width="8.140625" style="146" customWidth="1"/>
    <col min="15370" max="15370" width="8.85546875" style="146" customWidth="1"/>
    <col min="15371" max="15371" width="11.85546875" style="146" customWidth="1"/>
    <col min="15372" max="15372" width="9.7109375" style="146" customWidth="1"/>
    <col min="15373" max="15373" width="10.28515625" style="146" customWidth="1"/>
    <col min="15374" max="15374" width="14.7109375" style="146" customWidth="1"/>
    <col min="15375" max="15611" width="11.42578125" style="146"/>
    <col min="15612" max="15612" width="7.5703125" style="146" customWidth="1"/>
    <col min="15613" max="15613" width="51.7109375" style="146" customWidth="1"/>
    <col min="15614" max="15614" width="12.42578125" style="146" customWidth="1"/>
    <col min="15615" max="15615" width="7.85546875" style="146" customWidth="1"/>
    <col min="15616" max="15616" width="8.140625" style="146" customWidth="1"/>
    <col min="15617" max="15617" width="8.7109375" style="146" customWidth="1"/>
    <col min="15618" max="15618" width="8.5703125" style="146" customWidth="1"/>
    <col min="15619" max="15619" width="8.140625" style="146" customWidth="1"/>
    <col min="15620" max="15620" width="8.5703125" style="146" customWidth="1"/>
    <col min="15621" max="15621" width="7.42578125" style="146" customWidth="1"/>
    <col min="15622" max="15622" width="7.28515625" style="146" customWidth="1"/>
    <col min="15623" max="15623" width="6.85546875" style="146" customWidth="1"/>
    <col min="15624" max="15624" width="10.85546875" style="146" customWidth="1"/>
    <col min="15625" max="15625" width="8.140625" style="146" customWidth="1"/>
    <col min="15626" max="15626" width="8.85546875" style="146" customWidth="1"/>
    <col min="15627" max="15627" width="11.85546875" style="146" customWidth="1"/>
    <col min="15628" max="15628" width="9.7109375" style="146" customWidth="1"/>
    <col min="15629" max="15629" width="10.28515625" style="146" customWidth="1"/>
    <col min="15630" max="15630" width="14.7109375" style="146" customWidth="1"/>
    <col min="15631" max="15867" width="11.42578125" style="146"/>
    <col min="15868" max="15868" width="7.5703125" style="146" customWidth="1"/>
    <col min="15869" max="15869" width="51.7109375" style="146" customWidth="1"/>
    <col min="15870" max="15870" width="12.42578125" style="146" customWidth="1"/>
    <col min="15871" max="15871" width="7.85546875" style="146" customWidth="1"/>
    <col min="15872" max="15872" width="8.140625" style="146" customWidth="1"/>
    <col min="15873" max="15873" width="8.7109375" style="146" customWidth="1"/>
    <col min="15874" max="15874" width="8.5703125" style="146" customWidth="1"/>
    <col min="15875" max="15875" width="8.140625" style="146" customWidth="1"/>
    <col min="15876" max="15876" width="8.5703125" style="146" customWidth="1"/>
    <col min="15877" max="15877" width="7.42578125" style="146" customWidth="1"/>
    <col min="15878" max="15878" width="7.28515625" style="146" customWidth="1"/>
    <col min="15879" max="15879" width="6.85546875" style="146" customWidth="1"/>
    <col min="15880" max="15880" width="10.85546875" style="146" customWidth="1"/>
    <col min="15881" max="15881" width="8.140625" style="146" customWidth="1"/>
    <col min="15882" max="15882" width="8.85546875" style="146" customWidth="1"/>
    <col min="15883" max="15883" width="11.85546875" style="146" customWidth="1"/>
    <col min="15884" max="15884" width="9.7109375" style="146" customWidth="1"/>
    <col min="15885" max="15885" width="10.28515625" style="146" customWidth="1"/>
    <col min="15886" max="15886" width="14.7109375" style="146" customWidth="1"/>
    <col min="15887" max="16123" width="11.42578125" style="146"/>
    <col min="16124" max="16124" width="7.5703125" style="146" customWidth="1"/>
    <col min="16125" max="16125" width="51.7109375" style="146" customWidth="1"/>
    <col min="16126" max="16126" width="12.42578125" style="146" customWidth="1"/>
    <col min="16127" max="16127" width="7.85546875" style="146" customWidth="1"/>
    <col min="16128" max="16128" width="8.140625" style="146" customWidth="1"/>
    <col min="16129" max="16129" width="8.7109375" style="146" customWidth="1"/>
    <col min="16130" max="16130" width="8.5703125" style="146" customWidth="1"/>
    <col min="16131" max="16131" width="8.140625" style="146" customWidth="1"/>
    <col min="16132" max="16132" width="8.5703125" style="146" customWidth="1"/>
    <col min="16133" max="16133" width="7.42578125" style="146" customWidth="1"/>
    <col min="16134" max="16134" width="7.28515625" style="146" customWidth="1"/>
    <col min="16135" max="16135" width="6.85546875" style="146" customWidth="1"/>
    <col min="16136" max="16136" width="10.85546875" style="146" customWidth="1"/>
    <col min="16137" max="16137" width="8.140625" style="146" customWidth="1"/>
    <col min="16138" max="16138" width="8.85546875" style="146" customWidth="1"/>
    <col min="16139" max="16139" width="11.85546875" style="146" customWidth="1"/>
    <col min="16140" max="16140" width="9.7109375" style="146" customWidth="1"/>
    <col min="16141" max="16141" width="10.28515625" style="146" customWidth="1"/>
    <col min="16142" max="16142" width="14.7109375" style="146" customWidth="1"/>
    <col min="16143" max="16384" width="11.42578125" style="146"/>
  </cols>
  <sheetData>
    <row r="1" spans="1:14" ht="18.75" customHeight="1">
      <c r="B1" s="144"/>
      <c r="C1" s="145"/>
      <c r="D1" s="145"/>
      <c r="E1" s="145"/>
      <c r="F1" s="145"/>
      <c r="G1" s="145"/>
    </row>
    <row r="2" spans="1:14" ht="19.5" customHeight="1">
      <c r="A2" s="335" t="s">
        <v>174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</row>
    <row r="3" spans="1:14" ht="19.5" customHeight="1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4" s="154" customFormat="1" ht="21" customHeight="1">
      <c r="A4" s="148" t="s">
        <v>175</v>
      </c>
      <c r="B4" s="149"/>
      <c r="C4" s="150"/>
      <c r="D4" s="151"/>
      <c r="E4" s="152"/>
      <c r="F4" s="153"/>
      <c r="G4" s="153"/>
    </row>
    <row r="5" spans="1:14" s="154" customFormat="1" ht="24.75" customHeight="1">
      <c r="A5" s="148" t="s">
        <v>176</v>
      </c>
      <c r="B5" s="155"/>
      <c r="C5" s="151"/>
      <c r="D5" s="151"/>
      <c r="E5" s="152"/>
      <c r="F5" s="153"/>
      <c r="G5" s="153"/>
    </row>
    <row r="6" spans="1:14" s="154" customFormat="1" ht="24.75" customHeight="1">
      <c r="A6" s="156" t="s">
        <v>177</v>
      </c>
      <c r="B6" s="157"/>
      <c r="C6" s="151"/>
      <c r="D6" s="151"/>
      <c r="E6" s="152"/>
      <c r="F6" s="153"/>
      <c r="G6" s="153"/>
    </row>
    <row r="7" spans="1:14" ht="19.5" customHeight="1">
      <c r="B7" s="336"/>
      <c r="C7" s="336"/>
      <c r="D7" s="336"/>
      <c r="E7" s="336"/>
      <c r="F7" s="336"/>
      <c r="G7" s="336"/>
      <c r="H7" s="336"/>
      <c r="I7" s="336"/>
    </row>
    <row r="8" spans="1:14" s="158" customFormat="1" ht="19.5" customHeight="1">
      <c r="A8" s="337" t="s">
        <v>178</v>
      </c>
      <c r="B8" s="337" t="s">
        <v>179</v>
      </c>
      <c r="C8" s="339" t="s">
        <v>180</v>
      </c>
      <c r="D8" s="342" t="s">
        <v>181</v>
      </c>
      <c r="E8" s="342"/>
      <c r="F8" s="342" t="s">
        <v>182</v>
      </c>
      <c r="G8" s="342"/>
      <c r="H8" s="342" t="s">
        <v>183</v>
      </c>
      <c r="I8" s="342"/>
      <c r="J8" s="342"/>
      <c r="K8" s="342" t="s">
        <v>184</v>
      </c>
      <c r="L8" s="342"/>
      <c r="M8" s="342" t="s">
        <v>185</v>
      </c>
      <c r="N8" s="342"/>
    </row>
    <row r="9" spans="1:14" s="158" customFormat="1" ht="30.75" customHeight="1">
      <c r="A9" s="337"/>
      <c r="B9" s="338"/>
      <c r="C9" s="340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</row>
    <row r="10" spans="1:14" s="159" customFormat="1" ht="15.75" customHeight="1">
      <c r="A10" s="337"/>
      <c r="B10" s="338"/>
      <c r="C10" s="340"/>
      <c r="D10" s="343" t="s">
        <v>317</v>
      </c>
      <c r="E10" s="343" t="s">
        <v>318</v>
      </c>
      <c r="F10" s="343" t="s">
        <v>317</v>
      </c>
      <c r="G10" s="343" t="s">
        <v>318</v>
      </c>
      <c r="H10" s="344" t="s">
        <v>186</v>
      </c>
      <c r="I10" s="343" t="s">
        <v>317</v>
      </c>
      <c r="J10" s="343" t="s">
        <v>318</v>
      </c>
      <c r="K10" s="343" t="s">
        <v>317</v>
      </c>
      <c r="L10" s="343" t="s">
        <v>318</v>
      </c>
      <c r="M10" s="343" t="s">
        <v>317</v>
      </c>
      <c r="N10" s="343" t="s">
        <v>318</v>
      </c>
    </row>
    <row r="11" spans="1:14" s="159" customFormat="1" ht="27" customHeight="1">
      <c r="A11" s="337"/>
      <c r="B11" s="338"/>
      <c r="C11" s="340"/>
      <c r="D11" s="343"/>
      <c r="E11" s="343"/>
      <c r="F11" s="343"/>
      <c r="G11" s="343"/>
      <c r="H11" s="345"/>
      <c r="I11" s="343"/>
      <c r="J11" s="343"/>
      <c r="K11" s="343"/>
      <c r="L11" s="343"/>
      <c r="M11" s="343"/>
      <c r="N11" s="343"/>
    </row>
    <row r="12" spans="1:14" s="159" customFormat="1" ht="32.25" customHeight="1">
      <c r="A12" s="337"/>
      <c r="B12" s="338"/>
      <c r="C12" s="341"/>
      <c r="D12" s="343"/>
      <c r="E12" s="343"/>
      <c r="F12" s="343"/>
      <c r="G12" s="343"/>
      <c r="H12" s="346"/>
      <c r="I12" s="343"/>
      <c r="J12" s="343"/>
      <c r="K12" s="343"/>
      <c r="L12" s="343"/>
      <c r="M12" s="343"/>
      <c r="N12" s="343"/>
    </row>
    <row r="13" spans="1:14" ht="15.75" hidden="1" customHeight="1">
      <c r="A13" s="160"/>
      <c r="B13" s="161"/>
      <c r="C13" s="162"/>
      <c r="D13" s="163" t="s">
        <v>187</v>
      </c>
      <c r="E13" s="164"/>
      <c r="F13" s="163" t="s">
        <v>187</v>
      </c>
      <c r="G13" s="164"/>
      <c r="H13" s="165"/>
      <c r="I13" s="163" t="s">
        <v>187</v>
      </c>
      <c r="J13" s="164"/>
      <c r="K13" s="163" t="s">
        <v>187</v>
      </c>
      <c r="L13" s="164"/>
      <c r="M13" s="163" t="s">
        <v>187</v>
      </c>
      <c r="N13" s="164"/>
    </row>
    <row r="14" spans="1:14" ht="15" customHeight="1">
      <c r="A14" s="347" t="s">
        <v>188</v>
      </c>
      <c r="B14" s="349" t="s">
        <v>189</v>
      </c>
      <c r="C14" s="347" t="s">
        <v>190</v>
      </c>
      <c r="D14" s="349"/>
      <c r="E14" s="349"/>
      <c r="F14" s="350"/>
      <c r="G14" s="350"/>
      <c r="H14" s="349"/>
      <c r="I14" s="349"/>
      <c r="J14" s="349"/>
      <c r="K14" s="349"/>
      <c r="L14" s="349"/>
      <c r="M14" s="349"/>
      <c r="N14" s="350"/>
    </row>
    <row r="15" spans="1:14" ht="23.25" customHeight="1">
      <c r="A15" s="348"/>
      <c r="B15" s="349"/>
      <c r="C15" s="348"/>
      <c r="D15" s="349"/>
      <c r="E15" s="349"/>
      <c r="F15" s="351"/>
      <c r="G15" s="351"/>
      <c r="H15" s="349"/>
      <c r="I15" s="349"/>
      <c r="J15" s="349"/>
      <c r="K15" s="349"/>
      <c r="L15" s="349"/>
      <c r="M15" s="349"/>
      <c r="N15" s="351"/>
    </row>
    <row r="16" spans="1:14" ht="18.75">
      <c r="A16" s="166" t="s">
        <v>191</v>
      </c>
      <c r="B16" s="167" t="s">
        <v>219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8"/>
    </row>
    <row r="17" spans="1:14" ht="18.75">
      <c r="A17" s="166" t="s">
        <v>192</v>
      </c>
      <c r="B17" s="167" t="s">
        <v>220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8"/>
    </row>
    <row r="18" spans="1:14" ht="18.75">
      <c r="A18" s="166" t="s">
        <v>193</v>
      </c>
      <c r="B18" s="167" t="s">
        <v>21</v>
      </c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8"/>
    </row>
    <row r="19" spans="1:14" ht="18.75">
      <c r="A19" s="166" t="s">
        <v>341</v>
      </c>
      <c r="B19" s="167" t="s">
        <v>221</v>
      </c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8"/>
    </row>
    <row r="20" spans="1:14" ht="37.5">
      <c r="A20" s="166" t="s">
        <v>194</v>
      </c>
      <c r="B20" s="167" t="s">
        <v>195</v>
      </c>
      <c r="C20" s="166" t="s">
        <v>190</v>
      </c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8"/>
    </row>
    <row r="21" spans="1:14" ht="18.75">
      <c r="A21" s="169" t="s">
        <v>196</v>
      </c>
      <c r="B21" s="242" t="s">
        <v>219</v>
      </c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8"/>
    </row>
    <row r="22" spans="1:14" ht="18.75">
      <c r="A22" s="169" t="s">
        <v>197</v>
      </c>
      <c r="B22" s="242" t="s">
        <v>220</v>
      </c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8"/>
    </row>
    <row r="23" spans="1:14" ht="18.75">
      <c r="A23" s="169" t="s">
        <v>198</v>
      </c>
      <c r="B23" s="242" t="s">
        <v>21</v>
      </c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8"/>
    </row>
    <row r="24" spans="1:14" ht="18.75">
      <c r="A24" s="169" t="s">
        <v>342</v>
      </c>
      <c r="B24" s="242" t="s">
        <v>221</v>
      </c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8"/>
    </row>
    <row r="25" spans="1:14" ht="37.5">
      <c r="A25" s="166" t="s">
        <v>199</v>
      </c>
      <c r="B25" s="167" t="s">
        <v>200</v>
      </c>
      <c r="C25" s="166" t="s">
        <v>190</v>
      </c>
      <c r="D25" s="166" t="s">
        <v>190</v>
      </c>
      <c r="E25" s="166" t="s">
        <v>190</v>
      </c>
      <c r="F25" s="167"/>
      <c r="G25" s="167"/>
      <c r="H25" s="167"/>
      <c r="I25" s="167"/>
      <c r="J25" s="167"/>
      <c r="K25" s="167"/>
      <c r="L25" s="167"/>
      <c r="M25" s="167"/>
      <c r="N25" s="168"/>
    </row>
    <row r="26" spans="1:14" ht="18.75">
      <c r="A26" s="166" t="s">
        <v>201</v>
      </c>
      <c r="B26" s="167" t="s">
        <v>202</v>
      </c>
      <c r="C26" s="166" t="s">
        <v>190</v>
      </c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8"/>
    </row>
    <row r="27" spans="1:14" ht="18.75">
      <c r="A27" s="166" t="s">
        <v>203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8"/>
    </row>
    <row r="28" spans="1:14" ht="18.75">
      <c r="A28" s="166" t="s">
        <v>204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8"/>
    </row>
    <row r="29" spans="1:14" ht="18.75">
      <c r="A29" s="166" t="s">
        <v>205</v>
      </c>
      <c r="B29" s="167" t="s">
        <v>206</v>
      </c>
      <c r="C29" s="166" t="s">
        <v>190</v>
      </c>
      <c r="D29" s="166" t="s">
        <v>190</v>
      </c>
      <c r="E29" s="166" t="s">
        <v>190</v>
      </c>
      <c r="F29" s="167"/>
      <c r="G29" s="167"/>
      <c r="H29" s="167"/>
      <c r="I29" s="167"/>
      <c r="J29" s="167"/>
      <c r="K29" s="167"/>
      <c r="L29" s="167"/>
      <c r="M29" s="167"/>
      <c r="N29" s="168"/>
    </row>
    <row r="30" spans="1:14" ht="18.75">
      <c r="A30" s="166" t="s">
        <v>207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8"/>
    </row>
    <row r="31" spans="1:14" ht="18.75">
      <c r="A31" s="166" t="s">
        <v>208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8"/>
    </row>
    <row r="32" spans="1:14" ht="18.75">
      <c r="A32" s="166" t="s">
        <v>209</v>
      </c>
      <c r="B32" s="167" t="s">
        <v>210</v>
      </c>
      <c r="C32" s="166" t="s">
        <v>190</v>
      </c>
      <c r="D32" s="166" t="s">
        <v>190</v>
      </c>
      <c r="E32" s="166" t="s">
        <v>190</v>
      </c>
      <c r="F32" s="167"/>
      <c r="G32" s="167"/>
      <c r="H32" s="167"/>
      <c r="I32" s="167"/>
      <c r="J32" s="167"/>
      <c r="K32" s="167"/>
      <c r="L32" s="167"/>
      <c r="M32" s="167"/>
      <c r="N32" s="168"/>
    </row>
    <row r="33" spans="1:14" ht="18.75">
      <c r="A33" s="166" t="s">
        <v>211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8"/>
    </row>
    <row r="34" spans="1:14" ht="18.75">
      <c r="A34" s="166" t="s">
        <v>212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8"/>
    </row>
    <row r="35" spans="1:14" ht="18.75">
      <c r="A35" s="166" t="s">
        <v>213</v>
      </c>
      <c r="B35" s="167" t="s">
        <v>214</v>
      </c>
      <c r="C35" s="166" t="s">
        <v>190</v>
      </c>
      <c r="D35" s="166" t="s">
        <v>190</v>
      </c>
      <c r="E35" s="166" t="s">
        <v>190</v>
      </c>
      <c r="F35" s="167"/>
      <c r="G35" s="167"/>
      <c r="H35" s="167"/>
      <c r="I35" s="167"/>
      <c r="J35" s="167"/>
      <c r="K35" s="167"/>
      <c r="L35" s="167"/>
      <c r="M35" s="167"/>
      <c r="N35" s="168"/>
    </row>
    <row r="36" spans="1:14" ht="18.75" customHeight="1">
      <c r="A36" s="170" t="s">
        <v>215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8"/>
    </row>
    <row r="37" spans="1:14" ht="20.25" customHeight="1">
      <c r="A37" s="166" t="s">
        <v>216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8"/>
    </row>
    <row r="38" spans="1:14" ht="20.25" customHeight="1">
      <c r="A38" s="166" t="s">
        <v>217</v>
      </c>
      <c r="B38" s="167" t="s">
        <v>218</v>
      </c>
      <c r="C38" s="166" t="s">
        <v>190</v>
      </c>
      <c r="D38" s="166" t="s">
        <v>190</v>
      </c>
      <c r="E38" s="166" t="s">
        <v>190</v>
      </c>
      <c r="F38" s="166" t="s">
        <v>190</v>
      </c>
      <c r="G38" s="166" t="s">
        <v>190</v>
      </c>
      <c r="H38" s="166" t="s">
        <v>190</v>
      </c>
      <c r="I38" s="166" t="s">
        <v>190</v>
      </c>
      <c r="J38" s="166" t="s">
        <v>190</v>
      </c>
      <c r="K38" s="166" t="s">
        <v>190</v>
      </c>
      <c r="L38" s="166" t="s">
        <v>190</v>
      </c>
      <c r="M38" s="167"/>
      <c r="N38" s="168"/>
    </row>
    <row r="39" spans="1:14" ht="18.75" customHeight="1">
      <c r="A39" s="171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8"/>
    </row>
  </sheetData>
  <mergeCells count="35">
    <mergeCell ref="H14:H15"/>
    <mergeCell ref="I14:I15"/>
    <mergeCell ref="L10:L12"/>
    <mergeCell ref="N14:N15"/>
    <mergeCell ref="J14:J15"/>
    <mergeCell ref="K14:K15"/>
    <mergeCell ref="L14:L15"/>
    <mergeCell ref="M14:M15"/>
    <mergeCell ref="D10:D12"/>
    <mergeCell ref="E10:E12"/>
    <mergeCell ref="F10:F12"/>
    <mergeCell ref="G10:G12"/>
    <mergeCell ref="F14:F15"/>
    <mergeCell ref="G14:G15"/>
    <mergeCell ref="A14:A15"/>
    <mergeCell ref="B14:B15"/>
    <mergeCell ref="C14:C15"/>
    <mergeCell ref="D14:D15"/>
    <mergeCell ref="E14:E15"/>
    <mergeCell ref="A2:N2"/>
    <mergeCell ref="B7:I7"/>
    <mergeCell ref="A8:A12"/>
    <mergeCell ref="B8:B12"/>
    <mergeCell ref="C8:C12"/>
    <mergeCell ref="D8:E9"/>
    <mergeCell ref="F8:G9"/>
    <mergeCell ref="H8:J9"/>
    <mergeCell ref="K8:L9"/>
    <mergeCell ref="M8:N9"/>
    <mergeCell ref="M10:M12"/>
    <mergeCell ref="N10:N12"/>
    <mergeCell ref="H10:H12"/>
    <mergeCell ref="I10:I12"/>
    <mergeCell ref="J10:J12"/>
    <mergeCell ref="K10:K12"/>
  </mergeCells>
  <pageMargins left="0.27559055118110237" right="0.35433070866141736" top="0.47244094488188981" bottom="0.51181102362204722" header="0.31496062992125984" footer="0.31496062992125984"/>
  <pageSetup paperSize="9" scale="6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R19" sqref="R19"/>
    </sheetView>
  </sheetViews>
  <sheetFormatPr defaultRowHeight="15"/>
  <sheetData>
    <row r="1" spans="1:12" ht="23.25">
      <c r="A1" s="359" t="s">
        <v>348</v>
      </c>
      <c r="B1" s="359"/>
      <c r="C1" s="359"/>
      <c r="D1" s="359"/>
      <c r="E1" s="359"/>
      <c r="F1" s="359"/>
      <c r="G1" s="359"/>
      <c r="H1" s="360"/>
      <c r="I1" s="360"/>
      <c r="J1" s="360"/>
      <c r="K1" s="360"/>
      <c r="L1" s="362" t="s">
        <v>352</v>
      </c>
    </row>
    <row r="2" spans="1:12">
      <c r="A2" s="360"/>
      <c r="B2" s="360"/>
      <c r="C2" s="360"/>
      <c r="D2" s="360"/>
      <c r="E2" s="360"/>
      <c r="F2" s="360"/>
      <c r="G2" s="360"/>
      <c r="H2" s="360"/>
      <c r="I2" s="360"/>
      <c r="J2" s="360"/>
      <c r="K2" s="360"/>
    </row>
    <row r="3" spans="1:12" ht="18">
      <c r="A3" s="361" t="s">
        <v>349</v>
      </c>
      <c r="B3" s="361"/>
      <c r="C3" s="361"/>
      <c r="D3" s="361"/>
      <c r="E3" s="361"/>
      <c r="F3" s="361"/>
      <c r="G3" s="361"/>
      <c r="H3" s="361"/>
      <c r="I3" s="361"/>
      <c r="J3" s="361"/>
      <c r="K3" s="360"/>
    </row>
    <row r="4" spans="1:12" ht="18">
      <c r="A4" s="361" t="s">
        <v>350</v>
      </c>
      <c r="B4" s="361"/>
      <c r="C4" s="361"/>
      <c r="D4" s="361" t="s">
        <v>351</v>
      </c>
      <c r="E4" s="361"/>
      <c r="F4" s="361"/>
      <c r="G4" s="361"/>
      <c r="H4" s="361"/>
      <c r="I4" s="361"/>
      <c r="J4" s="361"/>
      <c r="K4" s="360"/>
    </row>
  </sheetData>
  <mergeCells count="4">
    <mergeCell ref="A3:C3"/>
    <mergeCell ref="D3:J3"/>
    <mergeCell ref="A4:C4"/>
    <mergeCell ref="D4:J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Y45"/>
  <sheetViews>
    <sheetView view="pageBreakPreview" topLeftCell="B1" zoomScale="80" zoomScaleNormal="100" zoomScaleSheetLayoutView="80" workbookViewId="0">
      <selection activeCell="O18" sqref="O18"/>
    </sheetView>
  </sheetViews>
  <sheetFormatPr defaultRowHeight="12.75"/>
  <cols>
    <col min="1" max="1" width="22" style="172" customWidth="1"/>
    <col min="2" max="2" width="14" style="172" customWidth="1"/>
    <col min="3" max="3" width="13.28515625" style="172" customWidth="1"/>
    <col min="4" max="4" width="14.7109375" style="172" customWidth="1"/>
    <col min="5" max="5" width="19.42578125" style="172" customWidth="1"/>
    <col min="6" max="6" width="11.85546875" style="172" customWidth="1"/>
    <col min="7" max="7" width="13.5703125" style="172" customWidth="1"/>
    <col min="8" max="8" width="12.42578125" style="172" customWidth="1"/>
    <col min="9" max="12" width="11.85546875" style="172" customWidth="1"/>
    <col min="13" max="13" width="13.85546875" style="172" customWidth="1"/>
    <col min="14" max="14" width="12.85546875" style="172" customWidth="1"/>
    <col min="15" max="15" width="15.28515625" style="172" customWidth="1"/>
    <col min="16" max="17" width="14.28515625" style="172" customWidth="1"/>
    <col min="18" max="18" width="17.85546875" style="172" customWidth="1"/>
    <col min="19" max="19" width="14.28515625" style="172" customWidth="1"/>
    <col min="20" max="21" width="11.85546875" style="172" customWidth="1"/>
    <col min="22" max="22" width="12.7109375" style="172" customWidth="1"/>
    <col min="23" max="23" width="14.28515625" style="172" customWidth="1"/>
    <col min="24" max="24" width="12.140625" style="172" customWidth="1"/>
    <col min="25" max="25" width="16.42578125" style="172" customWidth="1"/>
    <col min="26" max="265" width="9.140625" style="172"/>
    <col min="266" max="266" width="12" style="172" customWidth="1"/>
    <col min="267" max="272" width="11.85546875" style="172" customWidth="1"/>
    <col min="273" max="273" width="12.42578125" style="172" customWidth="1"/>
    <col min="274" max="276" width="11.85546875" style="172" customWidth="1"/>
    <col min="277" max="277" width="11.7109375" style="172" customWidth="1"/>
    <col min="278" max="278" width="11.85546875" style="172" customWidth="1"/>
    <col min="279" max="279" width="12.7109375" style="172" customWidth="1"/>
    <col min="280" max="280" width="8.5703125" style="172" customWidth="1"/>
    <col min="281" max="281" width="11.7109375" style="172" customWidth="1"/>
    <col min="282" max="521" width="9.140625" style="172"/>
    <col min="522" max="522" width="12" style="172" customWidth="1"/>
    <col min="523" max="528" width="11.85546875" style="172" customWidth="1"/>
    <col min="529" max="529" width="12.42578125" style="172" customWidth="1"/>
    <col min="530" max="532" width="11.85546875" style="172" customWidth="1"/>
    <col min="533" max="533" width="11.7109375" style="172" customWidth="1"/>
    <col min="534" max="534" width="11.85546875" style="172" customWidth="1"/>
    <col min="535" max="535" width="12.7109375" style="172" customWidth="1"/>
    <col min="536" max="536" width="8.5703125" style="172" customWidth="1"/>
    <col min="537" max="537" width="11.7109375" style="172" customWidth="1"/>
    <col min="538" max="777" width="9.140625" style="172"/>
    <col min="778" max="778" width="12" style="172" customWidth="1"/>
    <col min="779" max="784" width="11.85546875" style="172" customWidth="1"/>
    <col min="785" max="785" width="12.42578125" style="172" customWidth="1"/>
    <col min="786" max="788" width="11.85546875" style="172" customWidth="1"/>
    <col min="789" max="789" width="11.7109375" style="172" customWidth="1"/>
    <col min="790" max="790" width="11.85546875" style="172" customWidth="1"/>
    <col min="791" max="791" width="12.7109375" style="172" customWidth="1"/>
    <col min="792" max="792" width="8.5703125" style="172" customWidth="1"/>
    <col min="793" max="793" width="11.7109375" style="172" customWidth="1"/>
    <col min="794" max="1033" width="9.140625" style="172"/>
    <col min="1034" max="1034" width="12" style="172" customWidth="1"/>
    <col min="1035" max="1040" width="11.85546875" style="172" customWidth="1"/>
    <col min="1041" max="1041" width="12.42578125" style="172" customWidth="1"/>
    <col min="1042" max="1044" width="11.85546875" style="172" customWidth="1"/>
    <col min="1045" max="1045" width="11.7109375" style="172" customWidth="1"/>
    <col min="1046" max="1046" width="11.85546875" style="172" customWidth="1"/>
    <col min="1047" max="1047" width="12.7109375" style="172" customWidth="1"/>
    <col min="1048" max="1048" width="8.5703125" style="172" customWidth="1"/>
    <col min="1049" max="1049" width="11.7109375" style="172" customWidth="1"/>
    <col min="1050" max="1289" width="9.140625" style="172"/>
    <col min="1290" max="1290" width="12" style="172" customWidth="1"/>
    <col min="1291" max="1296" width="11.85546875" style="172" customWidth="1"/>
    <col min="1297" max="1297" width="12.42578125" style="172" customWidth="1"/>
    <col min="1298" max="1300" width="11.85546875" style="172" customWidth="1"/>
    <col min="1301" max="1301" width="11.7109375" style="172" customWidth="1"/>
    <col min="1302" max="1302" width="11.85546875" style="172" customWidth="1"/>
    <col min="1303" max="1303" width="12.7109375" style="172" customWidth="1"/>
    <col min="1304" max="1304" width="8.5703125" style="172" customWidth="1"/>
    <col min="1305" max="1305" width="11.7109375" style="172" customWidth="1"/>
    <col min="1306" max="1545" width="9.140625" style="172"/>
    <col min="1546" max="1546" width="12" style="172" customWidth="1"/>
    <col min="1547" max="1552" width="11.85546875" style="172" customWidth="1"/>
    <col min="1553" max="1553" width="12.42578125" style="172" customWidth="1"/>
    <col min="1554" max="1556" width="11.85546875" style="172" customWidth="1"/>
    <col min="1557" max="1557" width="11.7109375" style="172" customWidth="1"/>
    <col min="1558" max="1558" width="11.85546875" style="172" customWidth="1"/>
    <col min="1559" max="1559" width="12.7109375" style="172" customWidth="1"/>
    <col min="1560" max="1560" width="8.5703125" style="172" customWidth="1"/>
    <col min="1561" max="1561" width="11.7109375" style="172" customWidth="1"/>
    <col min="1562" max="1801" width="9.140625" style="172"/>
    <col min="1802" max="1802" width="12" style="172" customWidth="1"/>
    <col min="1803" max="1808" width="11.85546875" style="172" customWidth="1"/>
    <col min="1809" max="1809" width="12.42578125" style="172" customWidth="1"/>
    <col min="1810" max="1812" width="11.85546875" style="172" customWidth="1"/>
    <col min="1813" max="1813" width="11.7109375" style="172" customWidth="1"/>
    <col min="1814" max="1814" width="11.85546875" style="172" customWidth="1"/>
    <col min="1815" max="1815" width="12.7109375" style="172" customWidth="1"/>
    <col min="1816" max="1816" width="8.5703125" style="172" customWidth="1"/>
    <col min="1817" max="1817" width="11.7109375" style="172" customWidth="1"/>
    <col min="1818" max="2057" width="9.140625" style="172"/>
    <col min="2058" max="2058" width="12" style="172" customWidth="1"/>
    <col min="2059" max="2064" width="11.85546875" style="172" customWidth="1"/>
    <col min="2065" max="2065" width="12.42578125" style="172" customWidth="1"/>
    <col min="2066" max="2068" width="11.85546875" style="172" customWidth="1"/>
    <col min="2069" max="2069" width="11.7109375" style="172" customWidth="1"/>
    <col min="2070" max="2070" width="11.85546875" style="172" customWidth="1"/>
    <col min="2071" max="2071" width="12.7109375" style="172" customWidth="1"/>
    <col min="2072" max="2072" width="8.5703125" style="172" customWidth="1"/>
    <col min="2073" max="2073" width="11.7109375" style="172" customWidth="1"/>
    <col min="2074" max="2313" width="9.140625" style="172"/>
    <col min="2314" max="2314" width="12" style="172" customWidth="1"/>
    <col min="2315" max="2320" width="11.85546875" style="172" customWidth="1"/>
    <col min="2321" max="2321" width="12.42578125" style="172" customWidth="1"/>
    <col min="2322" max="2324" width="11.85546875" style="172" customWidth="1"/>
    <col min="2325" max="2325" width="11.7109375" style="172" customWidth="1"/>
    <col min="2326" max="2326" width="11.85546875" style="172" customWidth="1"/>
    <col min="2327" max="2327" width="12.7109375" style="172" customWidth="1"/>
    <col min="2328" max="2328" width="8.5703125" style="172" customWidth="1"/>
    <col min="2329" max="2329" width="11.7109375" style="172" customWidth="1"/>
    <col min="2330" max="2569" width="9.140625" style="172"/>
    <col min="2570" max="2570" width="12" style="172" customWidth="1"/>
    <col min="2571" max="2576" width="11.85546875" style="172" customWidth="1"/>
    <col min="2577" max="2577" width="12.42578125" style="172" customWidth="1"/>
    <col min="2578" max="2580" width="11.85546875" style="172" customWidth="1"/>
    <col min="2581" max="2581" width="11.7109375" style="172" customWidth="1"/>
    <col min="2582" max="2582" width="11.85546875" style="172" customWidth="1"/>
    <col min="2583" max="2583" width="12.7109375" style="172" customWidth="1"/>
    <col min="2584" max="2584" width="8.5703125" style="172" customWidth="1"/>
    <col min="2585" max="2585" width="11.7109375" style="172" customWidth="1"/>
    <col min="2586" max="2825" width="9.140625" style="172"/>
    <col min="2826" max="2826" width="12" style="172" customWidth="1"/>
    <col min="2827" max="2832" width="11.85546875" style="172" customWidth="1"/>
    <col min="2833" max="2833" width="12.42578125" style="172" customWidth="1"/>
    <col min="2834" max="2836" width="11.85546875" style="172" customWidth="1"/>
    <col min="2837" max="2837" width="11.7109375" style="172" customWidth="1"/>
    <col min="2838" max="2838" width="11.85546875" style="172" customWidth="1"/>
    <col min="2839" max="2839" width="12.7109375" style="172" customWidth="1"/>
    <col min="2840" max="2840" width="8.5703125" style="172" customWidth="1"/>
    <col min="2841" max="2841" width="11.7109375" style="172" customWidth="1"/>
    <col min="2842" max="3081" width="9.140625" style="172"/>
    <col min="3082" max="3082" width="12" style="172" customWidth="1"/>
    <col min="3083" max="3088" width="11.85546875" style="172" customWidth="1"/>
    <col min="3089" max="3089" width="12.42578125" style="172" customWidth="1"/>
    <col min="3090" max="3092" width="11.85546875" style="172" customWidth="1"/>
    <col min="3093" max="3093" width="11.7109375" style="172" customWidth="1"/>
    <col min="3094" max="3094" width="11.85546875" style="172" customWidth="1"/>
    <col min="3095" max="3095" width="12.7109375" style="172" customWidth="1"/>
    <col min="3096" max="3096" width="8.5703125" style="172" customWidth="1"/>
    <col min="3097" max="3097" width="11.7109375" style="172" customWidth="1"/>
    <col min="3098" max="3337" width="9.140625" style="172"/>
    <col min="3338" max="3338" width="12" style="172" customWidth="1"/>
    <col min="3339" max="3344" width="11.85546875" style="172" customWidth="1"/>
    <col min="3345" max="3345" width="12.42578125" style="172" customWidth="1"/>
    <col min="3346" max="3348" width="11.85546875" style="172" customWidth="1"/>
    <col min="3349" max="3349" width="11.7109375" style="172" customWidth="1"/>
    <col min="3350" max="3350" width="11.85546875" style="172" customWidth="1"/>
    <col min="3351" max="3351" width="12.7109375" style="172" customWidth="1"/>
    <col min="3352" max="3352" width="8.5703125" style="172" customWidth="1"/>
    <col min="3353" max="3353" width="11.7109375" style="172" customWidth="1"/>
    <col min="3354" max="3593" width="9.140625" style="172"/>
    <col min="3594" max="3594" width="12" style="172" customWidth="1"/>
    <col min="3595" max="3600" width="11.85546875" style="172" customWidth="1"/>
    <col min="3601" max="3601" width="12.42578125" style="172" customWidth="1"/>
    <col min="3602" max="3604" width="11.85546875" style="172" customWidth="1"/>
    <col min="3605" max="3605" width="11.7109375" style="172" customWidth="1"/>
    <col min="3606" max="3606" width="11.85546875" style="172" customWidth="1"/>
    <col min="3607" max="3607" width="12.7109375" style="172" customWidth="1"/>
    <col min="3608" max="3608" width="8.5703125" style="172" customWidth="1"/>
    <col min="3609" max="3609" width="11.7109375" style="172" customWidth="1"/>
    <col min="3610" max="3849" width="9.140625" style="172"/>
    <col min="3850" max="3850" width="12" style="172" customWidth="1"/>
    <col min="3851" max="3856" width="11.85546875" style="172" customWidth="1"/>
    <col min="3857" max="3857" width="12.42578125" style="172" customWidth="1"/>
    <col min="3858" max="3860" width="11.85546875" style="172" customWidth="1"/>
    <col min="3861" max="3861" width="11.7109375" style="172" customWidth="1"/>
    <col min="3862" max="3862" width="11.85546875" style="172" customWidth="1"/>
    <col min="3863" max="3863" width="12.7109375" style="172" customWidth="1"/>
    <col min="3864" max="3864" width="8.5703125" style="172" customWidth="1"/>
    <col min="3865" max="3865" width="11.7109375" style="172" customWidth="1"/>
    <col min="3866" max="4105" width="9.140625" style="172"/>
    <col min="4106" max="4106" width="12" style="172" customWidth="1"/>
    <col min="4107" max="4112" width="11.85546875" style="172" customWidth="1"/>
    <col min="4113" max="4113" width="12.42578125" style="172" customWidth="1"/>
    <col min="4114" max="4116" width="11.85546875" style="172" customWidth="1"/>
    <col min="4117" max="4117" width="11.7109375" style="172" customWidth="1"/>
    <col min="4118" max="4118" width="11.85546875" style="172" customWidth="1"/>
    <col min="4119" max="4119" width="12.7109375" style="172" customWidth="1"/>
    <col min="4120" max="4120" width="8.5703125" style="172" customWidth="1"/>
    <col min="4121" max="4121" width="11.7109375" style="172" customWidth="1"/>
    <col min="4122" max="4361" width="9.140625" style="172"/>
    <col min="4362" max="4362" width="12" style="172" customWidth="1"/>
    <col min="4363" max="4368" width="11.85546875" style="172" customWidth="1"/>
    <col min="4369" max="4369" width="12.42578125" style="172" customWidth="1"/>
    <col min="4370" max="4372" width="11.85546875" style="172" customWidth="1"/>
    <col min="4373" max="4373" width="11.7109375" style="172" customWidth="1"/>
    <col min="4374" max="4374" width="11.85546875" style="172" customWidth="1"/>
    <col min="4375" max="4375" width="12.7109375" style="172" customWidth="1"/>
    <col min="4376" max="4376" width="8.5703125" style="172" customWidth="1"/>
    <col min="4377" max="4377" width="11.7109375" style="172" customWidth="1"/>
    <col min="4378" max="4617" width="9.140625" style="172"/>
    <col min="4618" max="4618" width="12" style="172" customWidth="1"/>
    <col min="4619" max="4624" width="11.85546875" style="172" customWidth="1"/>
    <col min="4625" max="4625" width="12.42578125" style="172" customWidth="1"/>
    <col min="4626" max="4628" width="11.85546875" style="172" customWidth="1"/>
    <col min="4629" max="4629" width="11.7109375" style="172" customWidth="1"/>
    <col min="4630" max="4630" width="11.85546875" style="172" customWidth="1"/>
    <col min="4631" max="4631" width="12.7109375" style="172" customWidth="1"/>
    <col min="4632" max="4632" width="8.5703125" style="172" customWidth="1"/>
    <col min="4633" max="4633" width="11.7109375" style="172" customWidth="1"/>
    <col min="4634" max="4873" width="9.140625" style="172"/>
    <col min="4874" max="4874" width="12" style="172" customWidth="1"/>
    <col min="4875" max="4880" width="11.85546875" style="172" customWidth="1"/>
    <col min="4881" max="4881" width="12.42578125" style="172" customWidth="1"/>
    <col min="4882" max="4884" width="11.85546875" style="172" customWidth="1"/>
    <col min="4885" max="4885" width="11.7109375" style="172" customWidth="1"/>
    <col min="4886" max="4886" width="11.85546875" style="172" customWidth="1"/>
    <col min="4887" max="4887" width="12.7109375" style="172" customWidth="1"/>
    <col min="4888" max="4888" width="8.5703125" style="172" customWidth="1"/>
    <col min="4889" max="4889" width="11.7109375" style="172" customWidth="1"/>
    <col min="4890" max="5129" width="9.140625" style="172"/>
    <col min="5130" max="5130" width="12" style="172" customWidth="1"/>
    <col min="5131" max="5136" width="11.85546875" style="172" customWidth="1"/>
    <col min="5137" max="5137" width="12.42578125" style="172" customWidth="1"/>
    <col min="5138" max="5140" width="11.85546875" style="172" customWidth="1"/>
    <col min="5141" max="5141" width="11.7109375" style="172" customWidth="1"/>
    <col min="5142" max="5142" width="11.85546875" style="172" customWidth="1"/>
    <col min="5143" max="5143" width="12.7109375" style="172" customWidth="1"/>
    <col min="5144" max="5144" width="8.5703125" style="172" customWidth="1"/>
    <col min="5145" max="5145" width="11.7109375" style="172" customWidth="1"/>
    <col min="5146" max="5385" width="9.140625" style="172"/>
    <col min="5386" max="5386" width="12" style="172" customWidth="1"/>
    <col min="5387" max="5392" width="11.85546875" style="172" customWidth="1"/>
    <col min="5393" max="5393" width="12.42578125" style="172" customWidth="1"/>
    <col min="5394" max="5396" width="11.85546875" style="172" customWidth="1"/>
    <col min="5397" max="5397" width="11.7109375" style="172" customWidth="1"/>
    <col min="5398" max="5398" width="11.85546875" style="172" customWidth="1"/>
    <col min="5399" max="5399" width="12.7109375" style="172" customWidth="1"/>
    <col min="5400" max="5400" width="8.5703125" style="172" customWidth="1"/>
    <col min="5401" max="5401" width="11.7109375" style="172" customWidth="1"/>
    <col min="5402" max="5641" width="9.140625" style="172"/>
    <col min="5642" max="5642" width="12" style="172" customWidth="1"/>
    <col min="5643" max="5648" width="11.85546875" style="172" customWidth="1"/>
    <col min="5649" max="5649" width="12.42578125" style="172" customWidth="1"/>
    <col min="5650" max="5652" width="11.85546875" style="172" customWidth="1"/>
    <col min="5653" max="5653" width="11.7109375" style="172" customWidth="1"/>
    <col min="5654" max="5654" width="11.85546875" style="172" customWidth="1"/>
    <col min="5655" max="5655" width="12.7109375" style="172" customWidth="1"/>
    <col min="5656" max="5656" width="8.5703125" style="172" customWidth="1"/>
    <col min="5657" max="5657" width="11.7109375" style="172" customWidth="1"/>
    <col min="5658" max="5897" width="9.140625" style="172"/>
    <col min="5898" max="5898" width="12" style="172" customWidth="1"/>
    <col min="5899" max="5904" width="11.85546875" style="172" customWidth="1"/>
    <col min="5905" max="5905" width="12.42578125" style="172" customWidth="1"/>
    <col min="5906" max="5908" width="11.85546875" style="172" customWidth="1"/>
    <col min="5909" max="5909" width="11.7109375" style="172" customWidth="1"/>
    <col min="5910" max="5910" width="11.85546875" style="172" customWidth="1"/>
    <col min="5911" max="5911" width="12.7109375" style="172" customWidth="1"/>
    <col min="5912" max="5912" width="8.5703125" style="172" customWidth="1"/>
    <col min="5913" max="5913" width="11.7109375" style="172" customWidth="1"/>
    <col min="5914" max="6153" width="9.140625" style="172"/>
    <col min="6154" max="6154" width="12" style="172" customWidth="1"/>
    <col min="6155" max="6160" width="11.85546875" style="172" customWidth="1"/>
    <col min="6161" max="6161" width="12.42578125" style="172" customWidth="1"/>
    <col min="6162" max="6164" width="11.85546875" style="172" customWidth="1"/>
    <col min="6165" max="6165" width="11.7109375" style="172" customWidth="1"/>
    <col min="6166" max="6166" width="11.85546875" style="172" customWidth="1"/>
    <col min="6167" max="6167" width="12.7109375" style="172" customWidth="1"/>
    <col min="6168" max="6168" width="8.5703125" style="172" customWidth="1"/>
    <col min="6169" max="6169" width="11.7109375" style="172" customWidth="1"/>
    <col min="6170" max="6409" width="9.140625" style="172"/>
    <col min="6410" max="6410" width="12" style="172" customWidth="1"/>
    <col min="6411" max="6416" width="11.85546875" style="172" customWidth="1"/>
    <col min="6417" max="6417" width="12.42578125" style="172" customWidth="1"/>
    <col min="6418" max="6420" width="11.85546875" style="172" customWidth="1"/>
    <col min="6421" max="6421" width="11.7109375" style="172" customWidth="1"/>
    <col min="6422" max="6422" width="11.85546875" style="172" customWidth="1"/>
    <col min="6423" max="6423" width="12.7109375" style="172" customWidth="1"/>
    <col min="6424" max="6424" width="8.5703125" style="172" customWidth="1"/>
    <col min="6425" max="6425" width="11.7109375" style="172" customWidth="1"/>
    <col min="6426" max="6665" width="9.140625" style="172"/>
    <col min="6666" max="6666" width="12" style="172" customWidth="1"/>
    <col min="6667" max="6672" width="11.85546875" style="172" customWidth="1"/>
    <col min="6673" max="6673" width="12.42578125" style="172" customWidth="1"/>
    <col min="6674" max="6676" width="11.85546875" style="172" customWidth="1"/>
    <col min="6677" max="6677" width="11.7109375" style="172" customWidth="1"/>
    <col min="6678" max="6678" width="11.85546875" style="172" customWidth="1"/>
    <col min="6679" max="6679" width="12.7109375" style="172" customWidth="1"/>
    <col min="6680" max="6680" width="8.5703125" style="172" customWidth="1"/>
    <col min="6681" max="6681" width="11.7109375" style="172" customWidth="1"/>
    <col min="6682" max="6921" width="9.140625" style="172"/>
    <col min="6922" max="6922" width="12" style="172" customWidth="1"/>
    <col min="6923" max="6928" width="11.85546875" style="172" customWidth="1"/>
    <col min="6929" max="6929" width="12.42578125" style="172" customWidth="1"/>
    <col min="6930" max="6932" width="11.85546875" style="172" customWidth="1"/>
    <col min="6933" max="6933" width="11.7109375" style="172" customWidth="1"/>
    <col min="6934" max="6934" width="11.85546875" style="172" customWidth="1"/>
    <col min="6935" max="6935" width="12.7109375" style="172" customWidth="1"/>
    <col min="6936" max="6936" width="8.5703125" style="172" customWidth="1"/>
    <col min="6937" max="6937" width="11.7109375" style="172" customWidth="1"/>
    <col min="6938" max="7177" width="9.140625" style="172"/>
    <col min="7178" max="7178" width="12" style="172" customWidth="1"/>
    <col min="7179" max="7184" width="11.85546875" style="172" customWidth="1"/>
    <col min="7185" max="7185" width="12.42578125" style="172" customWidth="1"/>
    <col min="7186" max="7188" width="11.85546875" style="172" customWidth="1"/>
    <col min="7189" max="7189" width="11.7109375" style="172" customWidth="1"/>
    <col min="7190" max="7190" width="11.85546875" style="172" customWidth="1"/>
    <col min="7191" max="7191" width="12.7109375" style="172" customWidth="1"/>
    <col min="7192" max="7192" width="8.5703125" style="172" customWidth="1"/>
    <col min="7193" max="7193" width="11.7109375" style="172" customWidth="1"/>
    <col min="7194" max="7433" width="9.140625" style="172"/>
    <col min="7434" max="7434" width="12" style="172" customWidth="1"/>
    <col min="7435" max="7440" width="11.85546875" style="172" customWidth="1"/>
    <col min="7441" max="7441" width="12.42578125" style="172" customWidth="1"/>
    <col min="7442" max="7444" width="11.85546875" style="172" customWidth="1"/>
    <col min="7445" max="7445" width="11.7109375" style="172" customWidth="1"/>
    <col min="7446" max="7446" width="11.85546875" style="172" customWidth="1"/>
    <col min="7447" max="7447" width="12.7109375" style="172" customWidth="1"/>
    <col min="7448" max="7448" width="8.5703125" style="172" customWidth="1"/>
    <col min="7449" max="7449" width="11.7109375" style="172" customWidth="1"/>
    <col min="7450" max="7689" width="9.140625" style="172"/>
    <col min="7690" max="7690" width="12" style="172" customWidth="1"/>
    <col min="7691" max="7696" width="11.85546875" style="172" customWidth="1"/>
    <col min="7697" max="7697" width="12.42578125" style="172" customWidth="1"/>
    <col min="7698" max="7700" width="11.85546875" style="172" customWidth="1"/>
    <col min="7701" max="7701" width="11.7109375" style="172" customWidth="1"/>
    <col min="7702" max="7702" width="11.85546875" style="172" customWidth="1"/>
    <col min="7703" max="7703" width="12.7109375" style="172" customWidth="1"/>
    <col min="7704" max="7704" width="8.5703125" style="172" customWidth="1"/>
    <col min="7705" max="7705" width="11.7109375" style="172" customWidth="1"/>
    <col min="7706" max="7945" width="9.140625" style="172"/>
    <col min="7946" max="7946" width="12" style="172" customWidth="1"/>
    <col min="7947" max="7952" width="11.85546875" style="172" customWidth="1"/>
    <col min="7953" max="7953" width="12.42578125" style="172" customWidth="1"/>
    <col min="7954" max="7956" width="11.85546875" style="172" customWidth="1"/>
    <col min="7957" max="7957" width="11.7109375" style="172" customWidth="1"/>
    <col min="7958" max="7958" width="11.85546875" style="172" customWidth="1"/>
    <col min="7959" max="7959" width="12.7109375" style="172" customWidth="1"/>
    <col min="7960" max="7960" width="8.5703125" style="172" customWidth="1"/>
    <col min="7961" max="7961" width="11.7109375" style="172" customWidth="1"/>
    <col min="7962" max="8201" width="9.140625" style="172"/>
    <col min="8202" max="8202" width="12" style="172" customWidth="1"/>
    <col min="8203" max="8208" width="11.85546875" style="172" customWidth="1"/>
    <col min="8209" max="8209" width="12.42578125" style="172" customWidth="1"/>
    <col min="8210" max="8212" width="11.85546875" style="172" customWidth="1"/>
    <col min="8213" max="8213" width="11.7109375" style="172" customWidth="1"/>
    <col min="8214" max="8214" width="11.85546875" style="172" customWidth="1"/>
    <col min="8215" max="8215" width="12.7109375" style="172" customWidth="1"/>
    <col min="8216" max="8216" width="8.5703125" style="172" customWidth="1"/>
    <col min="8217" max="8217" width="11.7109375" style="172" customWidth="1"/>
    <col min="8218" max="8457" width="9.140625" style="172"/>
    <col min="8458" max="8458" width="12" style="172" customWidth="1"/>
    <col min="8459" max="8464" width="11.85546875" style="172" customWidth="1"/>
    <col min="8465" max="8465" width="12.42578125" style="172" customWidth="1"/>
    <col min="8466" max="8468" width="11.85546875" style="172" customWidth="1"/>
    <col min="8469" max="8469" width="11.7109375" style="172" customWidth="1"/>
    <col min="8470" max="8470" width="11.85546875" style="172" customWidth="1"/>
    <col min="8471" max="8471" width="12.7109375" style="172" customWidth="1"/>
    <col min="8472" max="8472" width="8.5703125" style="172" customWidth="1"/>
    <col min="8473" max="8473" width="11.7109375" style="172" customWidth="1"/>
    <col min="8474" max="8713" width="9.140625" style="172"/>
    <col min="8714" max="8714" width="12" style="172" customWidth="1"/>
    <col min="8715" max="8720" width="11.85546875" style="172" customWidth="1"/>
    <col min="8721" max="8721" width="12.42578125" style="172" customWidth="1"/>
    <col min="8722" max="8724" width="11.85546875" style="172" customWidth="1"/>
    <col min="8725" max="8725" width="11.7109375" style="172" customWidth="1"/>
    <col min="8726" max="8726" width="11.85546875" style="172" customWidth="1"/>
    <col min="8727" max="8727" width="12.7109375" style="172" customWidth="1"/>
    <col min="8728" max="8728" width="8.5703125" style="172" customWidth="1"/>
    <col min="8729" max="8729" width="11.7109375" style="172" customWidth="1"/>
    <col min="8730" max="8969" width="9.140625" style="172"/>
    <col min="8970" max="8970" width="12" style="172" customWidth="1"/>
    <col min="8971" max="8976" width="11.85546875" style="172" customWidth="1"/>
    <col min="8977" max="8977" width="12.42578125" style="172" customWidth="1"/>
    <col min="8978" max="8980" width="11.85546875" style="172" customWidth="1"/>
    <col min="8981" max="8981" width="11.7109375" style="172" customWidth="1"/>
    <col min="8982" max="8982" width="11.85546875" style="172" customWidth="1"/>
    <col min="8983" max="8983" width="12.7109375" style="172" customWidth="1"/>
    <col min="8984" max="8984" width="8.5703125" style="172" customWidth="1"/>
    <col min="8985" max="8985" width="11.7109375" style="172" customWidth="1"/>
    <col min="8986" max="9225" width="9.140625" style="172"/>
    <col min="9226" max="9226" width="12" style="172" customWidth="1"/>
    <col min="9227" max="9232" width="11.85546875" style="172" customWidth="1"/>
    <col min="9233" max="9233" width="12.42578125" style="172" customWidth="1"/>
    <col min="9234" max="9236" width="11.85546875" style="172" customWidth="1"/>
    <col min="9237" max="9237" width="11.7109375" style="172" customWidth="1"/>
    <col min="9238" max="9238" width="11.85546875" style="172" customWidth="1"/>
    <col min="9239" max="9239" width="12.7109375" style="172" customWidth="1"/>
    <col min="9240" max="9240" width="8.5703125" style="172" customWidth="1"/>
    <col min="9241" max="9241" width="11.7109375" style="172" customWidth="1"/>
    <col min="9242" max="9481" width="9.140625" style="172"/>
    <col min="9482" max="9482" width="12" style="172" customWidth="1"/>
    <col min="9483" max="9488" width="11.85546875" style="172" customWidth="1"/>
    <col min="9489" max="9489" width="12.42578125" style="172" customWidth="1"/>
    <col min="9490" max="9492" width="11.85546875" style="172" customWidth="1"/>
    <col min="9493" max="9493" width="11.7109375" style="172" customWidth="1"/>
    <col min="9494" max="9494" width="11.85546875" style="172" customWidth="1"/>
    <col min="9495" max="9495" width="12.7109375" style="172" customWidth="1"/>
    <col min="9496" max="9496" width="8.5703125" style="172" customWidth="1"/>
    <col min="9497" max="9497" width="11.7109375" style="172" customWidth="1"/>
    <col min="9498" max="9737" width="9.140625" style="172"/>
    <col min="9738" max="9738" width="12" style="172" customWidth="1"/>
    <col min="9739" max="9744" width="11.85546875" style="172" customWidth="1"/>
    <col min="9745" max="9745" width="12.42578125" style="172" customWidth="1"/>
    <col min="9746" max="9748" width="11.85546875" style="172" customWidth="1"/>
    <col min="9749" max="9749" width="11.7109375" style="172" customWidth="1"/>
    <col min="9750" max="9750" width="11.85546875" style="172" customWidth="1"/>
    <col min="9751" max="9751" width="12.7109375" style="172" customWidth="1"/>
    <col min="9752" max="9752" width="8.5703125" style="172" customWidth="1"/>
    <col min="9753" max="9753" width="11.7109375" style="172" customWidth="1"/>
    <col min="9754" max="9993" width="9.140625" style="172"/>
    <col min="9994" max="9994" width="12" style="172" customWidth="1"/>
    <col min="9995" max="10000" width="11.85546875" style="172" customWidth="1"/>
    <col min="10001" max="10001" width="12.42578125" style="172" customWidth="1"/>
    <col min="10002" max="10004" width="11.85546875" style="172" customWidth="1"/>
    <col min="10005" max="10005" width="11.7109375" style="172" customWidth="1"/>
    <col min="10006" max="10006" width="11.85546875" style="172" customWidth="1"/>
    <col min="10007" max="10007" width="12.7109375" style="172" customWidth="1"/>
    <col min="10008" max="10008" width="8.5703125" style="172" customWidth="1"/>
    <col min="10009" max="10009" width="11.7109375" style="172" customWidth="1"/>
    <col min="10010" max="10249" width="9.140625" style="172"/>
    <col min="10250" max="10250" width="12" style="172" customWidth="1"/>
    <col min="10251" max="10256" width="11.85546875" style="172" customWidth="1"/>
    <col min="10257" max="10257" width="12.42578125" style="172" customWidth="1"/>
    <col min="10258" max="10260" width="11.85546875" style="172" customWidth="1"/>
    <col min="10261" max="10261" width="11.7109375" style="172" customWidth="1"/>
    <col min="10262" max="10262" width="11.85546875" style="172" customWidth="1"/>
    <col min="10263" max="10263" width="12.7109375" style="172" customWidth="1"/>
    <col min="10264" max="10264" width="8.5703125" style="172" customWidth="1"/>
    <col min="10265" max="10265" width="11.7109375" style="172" customWidth="1"/>
    <col min="10266" max="10505" width="9.140625" style="172"/>
    <col min="10506" max="10506" width="12" style="172" customWidth="1"/>
    <col min="10507" max="10512" width="11.85546875" style="172" customWidth="1"/>
    <col min="10513" max="10513" width="12.42578125" style="172" customWidth="1"/>
    <col min="10514" max="10516" width="11.85546875" style="172" customWidth="1"/>
    <col min="10517" max="10517" width="11.7109375" style="172" customWidth="1"/>
    <col min="10518" max="10518" width="11.85546875" style="172" customWidth="1"/>
    <col min="10519" max="10519" width="12.7109375" style="172" customWidth="1"/>
    <col min="10520" max="10520" width="8.5703125" style="172" customWidth="1"/>
    <col min="10521" max="10521" width="11.7109375" style="172" customWidth="1"/>
    <col min="10522" max="10761" width="9.140625" style="172"/>
    <col min="10762" max="10762" width="12" style="172" customWidth="1"/>
    <col min="10763" max="10768" width="11.85546875" style="172" customWidth="1"/>
    <col min="10769" max="10769" width="12.42578125" style="172" customWidth="1"/>
    <col min="10770" max="10772" width="11.85546875" style="172" customWidth="1"/>
    <col min="10773" max="10773" width="11.7109375" style="172" customWidth="1"/>
    <col min="10774" max="10774" width="11.85546875" style="172" customWidth="1"/>
    <col min="10775" max="10775" width="12.7109375" style="172" customWidth="1"/>
    <col min="10776" max="10776" width="8.5703125" style="172" customWidth="1"/>
    <col min="10777" max="10777" width="11.7109375" style="172" customWidth="1"/>
    <col min="10778" max="11017" width="9.140625" style="172"/>
    <col min="11018" max="11018" width="12" style="172" customWidth="1"/>
    <col min="11019" max="11024" width="11.85546875" style="172" customWidth="1"/>
    <col min="11025" max="11025" width="12.42578125" style="172" customWidth="1"/>
    <col min="11026" max="11028" width="11.85546875" style="172" customWidth="1"/>
    <col min="11029" max="11029" width="11.7109375" style="172" customWidth="1"/>
    <col min="11030" max="11030" width="11.85546875" style="172" customWidth="1"/>
    <col min="11031" max="11031" width="12.7109375" style="172" customWidth="1"/>
    <col min="11032" max="11032" width="8.5703125" style="172" customWidth="1"/>
    <col min="11033" max="11033" width="11.7109375" style="172" customWidth="1"/>
    <col min="11034" max="11273" width="9.140625" style="172"/>
    <col min="11274" max="11274" width="12" style="172" customWidth="1"/>
    <col min="11275" max="11280" width="11.85546875" style="172" customWidth="1"/>
    <col min="11281" max="11281" width="12.42578125" style="172" customWidth="1"/>
    <col min="11282" max="11284" width="11.85546875" style="172" customWidth="1"/>
    <col min="11285" max="11285" width="11.7109375" style="172" customWidth="1"/>
    <col min="11286" max="11286" width="11.85546875" style="172" customWidth="1"/>
    <col min="11287" max="11287" width="12.7109375" style="172" customWidth="1"/>
    <col min="11288" max="11288" width="8.5703125" style="172" customWidth="1"/>
    <col min="11289" max="11289" width="11.7109375" style="172" customWidth="1"/>
    <col min="11290" max="11529" width="9.140625" style="172"/>
    <col min="11530" max="11530" width="12" style="172" customWidth="1"/>
    <col min="11531" max="11536" width="11.85546875" style="172" customWidth="1"/>
    <col min="11537" max="11537" width="12.42578125" style="172" customWidth="1"/>
    <col min="11538" max="11540" width="11.85546875" style="172" customWidth="1"/>
    <col min="11541" max="11541" width="11.7109375" style="172" customWidth="1"/>
    <col min="11542" max="11542" width="11.85546875" style="172" customWidth="1"/>
    <col min="11543" max="11543" width="12.7109375" style="172" customWidth="1"/>
    <col min="11544" max="11544" width="8.5703125" style="172" customWidth="1"/>
    <col min="11545" max="11545" width="11.7109375" style="172" customWidth="1"/>
    <col min="11546" max="11785" width="9.140625" style="172"/>
    <col min="11786" max="11786" width="12" style="172" customWidth="1"/>
    <col min="11787" max="11792" width="11.85546875" style="172" customWidth="1"/>
    <col min="11793" max="11793" width="12.42578125" style="172" customWidth="1"/>
    <col min="11794" max="11796" width="11.85546875" style="172" customWidth="1"/>
    <col min="11797" max="11797" width="11.7109375" style="172" customWidth="1"/>
    <col min="11798" max="11798" width="11.85546875" style="172" customWidth="1"/>
    <col min="11799" max="11799" width="12.7109375" style="172" customWidth="1"/>
    <col min="11800" max="11800" width="8.5703125" style="172" customWidth="1"/>
    <col min="11801" max="11801" width="11.7109375" style="172" customWidth="1"/>
    <col min="11802" max="12041" width="9.140625" style="172"/>
    <col min="12042" max="12042" width="12" style="172" customWidth="1"/>
    <col min="12043" max="12048" width="11.85546875" style="172" customWidth="1"/>
    <col min="12049" max="12049" width="12.42578125" style="172" customWidth="1"/>
    <col min="12050" max="12052" width="11.85546875" style="172" customWidth="1"/>
    <col min="12053" max="12053" width="11.7109375" style="172" customWidth="1"/>
    <col min="12054" max="12054" width="11.85546875" style="172" customWidth="1"/>
    <col min="12055" max="12055" width="12.7109375" style="172" customWidth="1"/>
    <col min="12056" max="12056" width="8.5703125" style="172" customWidth="1"/>
    <col min="12057" max="12057" width="11.7109375" style="172" customWidth="1"/>
    <col min="12058" max="12297" width="9.140625" style="172"/>
    <col min="12298" max="12298" width="12" style="172" customWidth="1"/>
    <col min="12299" max="12304" width="11.85546875" style="172" customWidth="1"/>
    <col min="12305" max="12305" width="12.42578125" style="172" customWidth="1"/>
    <col min="12306" max="12308" width="11.85546875" style="172" customWidth="1"/>
    <col min="12309" max="12309" width="11.7109375" style="172" customWidth="1"/>
    <col min="12310" max="12310" width="11.85546875" style="172" customWidth="1"/>
    <col min="12311" max="12311" width="12.7109375" style="172" customWidth="1"/>
    <col min="12312" max="12312" width="8.5703125" style="172" customWidth="1"/>
    <col min="12313" max="12313" width="11.7109375" style="172" customWidth="1"/>
    <col min="12314" max="12553" width="9.140625" style="172"/>
    <col min="12554" max="12554" width="12" style="172" customWidth="1"/>
    <col min="12555" max="12560" width="11.85546875" style="172" customWidth="1"/>
    <col min="12561" max="12561" width="12.42578125" style="172" customWidth="1"/>
    <col min="12562" max="12564" width="11.85546875" style="172" customWidth="1"/>
    <col min="12565" max="12565" width="11.7109375" style="172" customWidth="1"/>
    <col min="12566" max="12566" width="11.85546875" style="172" customWidth="1"/>
    <col min="12567" max="12567" width="12.7109375" style="172" customWidth="1"/>
    <col min="12568" max="12568" width="8.5703125" style="172" customWidth="1"/>
    <col min="12569" max="12569" width="11.7109375" style="172" customWidth="1"/>
    <col min="12570" max="12809" width="9.140625" style="172"/>
    <col min="12810" max="12810" width="12" style="172" customWidth="1"/>
    <col min="12811" max="12816" width="11.85546875" style="172" customWidth="1"/>
    <col min="12817" max="12817" width="12.42578125" style="172" customWidth="1"/>
    <col min="12818" max="12820" width="11.85546875" style="172" customWidth="1"/>
    <col min="12821" max="12821" width="11.7109375" style="172" customWidth="1"/>
    <col min="12822" max="12822" width="11.85546875" style="172" customWidth="1"/>
    <col min="12823" max="12823" width="12.7109375" style="172" customWidth="1"/>
    <col min="12824" max="12824" width="8.5703125" style="172" customWidth="1"/>
    <col min="12825" max="12825" width="11.7109375" style="172" customWidth="1"/>
    <col min="12826" max="13065" width="9.140625" style="172"/>
    <col min="13066" max="13066" width="12" style="172" customWidth="1"/>
    <col min="13067" max="13072" width="11.85546875" style="172" customWidth="1"/>
    <col min="13073" max="13073" width="12.42578125" style="172" customWidth="1"/>
    <col min="13074" max="13076" width="11.85546875" style="172" customWidth="1"/>
    <col min="13077" max="13077" width="11.7109375" style="172" customWidth="1"/>
    <col min="13078" max="13078" width="11.85546875" style="172" customWidth="1"/>
    <col min="13079" max="13079" width="12.7109375" style="172" customWidth="1"/>
    <col min="13080" max="13080" width="8.5703125" style="172" customWidth="1"/>
    <col min="13081" max="13081" width="11.7109375" style="172" customWidth="1"/>
    <col min="13082" max="13321" width="9.140625" style="172"/>
    <col min="13322" max="13322" width="12" style="172" customWidth="1"/>
    <col min="13323" max="13328" width="11.85546875" style="172" customWidth="1"/>
    <col min="13329" max="13329" width="12.42578125" style="172" customWidth="1"/>
    <col min="13330" max="13332" width="11.85546875" style="172" customWidth="1"/>
    <col min="13333" max="13333" width="11.7109375" style="172" customWidth="1"/>
    <col min="13334" max="13334" width="11.85546875" style="172" customWidth="1"/>
    <col min="13335" max="13335" width="12.7109375" style="172" customWidth="1"/>
    <col min="13336" max="13336" width="8.5703125" style="172" customWidth="1"/>
    <col min="13337" max="13337" width="11.7109375" style="172" customWidth="1"/>
    <col min="13338" max="13577" width="9.140625" style="172"/>
    <col min="13578" max="13578" width="12" style="172" customWidth="1"/>
    <col min="13579" max="13584" width="11.85546875" style="172" customWidth="1"/>
    <col min="13585" max="13585" width="12.42578125" style="172" customWidth="1"/>
    <col min="13586" max="13588" width="11.85546875" style="172" customWidth="1"/>
    <col min="13589" max="13589" width="11.7109375" style="172" customWidth="1"/>
    <col min="13590" max="13590" width="11.85546875" style="172" customWidth="1"/>
    <col min="13591" max="13591" width="12.7109375" style="172" customWidth="1"/>
    <col min="13592" max="13592" width="8.5703125" style="172" customWidth="1"/>
    <col min="13593" max="13593" width="11.7109375" style="172" customWidth="1"/>
    <col min="13594" max="13833" width="9.140625" style="172"/>
    <col min="13834" max="13834" width="12" style="172" customWidth="1"/>
    <col min="13835" max="13840" width="11.85546875" style="172" customWidth="1"/>
    <col min="13841" max="13841" width="12.42578125" style="172" customWidth="1"/>
    <col min="13842" max="13844" width="11.85546875" style="172" customWidth="1"/>
    <col min="13845" max="13845" width="11.7109375" style="172" customWidth="1"/>
    <col min="13846" max="13846" width="11.85546875" style="172" customWidth="1"/>
    <col min="13847" max="13847" width="12.7109375" style="172" customWidth="1"/>
    <col min="13848" max="13848" width="8.5703125" style="172" customWidth="1"/>
    <col min="13849" max="13849" width="11.7109375" style="172" customWidth="1"/>
    <col min="13850" max="14089" width="9.140625" style="172"/>
    <col min="14090" max="14090" width="12" style="172" customWidth="1"/>
    <col min="14091" max="14096" width="11.85546875" style="172" customWidth="1"/>
    <col min="14097" max="14097" width="12.42578125" style="172" customWidth="1"/>
    <col min="14098" max="14100" width="11.85546875" style="172" customWidth="1"/>
    <col min="14101" max="14101" width="11.7109375" style="172" customWidth="1"/>
    <col min="14102" max="14102" width="11.85546875" style="172" customWidth="1"/>
    <col min="14103" max="14103" width="12.7109375" style="172" customWidth="1"/>
    <col min="14104" max="14104" width="8.5703125" style="172" customWidth="1"/>
    <col min="14105" max="14105" width="11.7109375" style="172" customWidth="1"/>
    <col min="14106" max="14345" width="9.140625" style="172"/>
    <col min="14346" max="14346" width="12" style="172" customWidth="1"/>
    <col min="14347" max="14352" width="11.85546875" style="172" customWidth="1"/>
    <col min="14353" max="14353" width="12.42578125" style="172" customWidth="1"/>
    <col min="14354" max="14356" width="11.85546875" style="172" customWidth="1"/>
    <col min="14357" max="14357" width="11.7109375" style="172" customWidth="1"/>
    <col min="14358" max="14358" width="11.85546875" style="172" customWidth="1"/>
    <col min="14359" max="14359" width="12.7109375" style="172" customWidth="1"/>
    <col min="14360" max="14360" width="8.5703125" style="172" customWidth="1"/>
    <col min="14361" max="14361" width="11.7109375" style="172" customWidth="1"/>
    <col min="14362" max="14601" width="9.140625" style="172"/>
    <col min="14602" max="14602" width="12" style="172" customWidth="1"/>
    <col min="14603" max="14608" width="11.85546875" style="172" customWidth="1"/>
    <col min="14609" max="14609" width="12.42578125" style="172" customWidth="1"/>
    <col min="14610" max="14612" width="11.85546875" style="172" customWidth="1"/>
    <col min="14613" max="14613" width="11.7109375" style="172" customWidth="1"/>
    <col min="14614" max="14614" width="11.85546875" style="172" customWidth="1"/>
    <col min="14615" max="14615" width="12.7109375" style="172" customWidth="1"/>
    <col min="14616" max="14616" width="8.5703125" style="172" customWidth="1"/>
    <col min="14617" max="14617" width="11.7109375" style="172" customWidth="1"/>
    <col min="14618" max="14857" width="9.140625" style="172"/>
    <col min="14858" max="14858" width="12" style="172" customWidth="1"/>
    <col min="14859" max="14864" width="11.85546875" style="172" customWidth="1"/>
    <col min="14865" max="14865" width="12.42578125" style="172" customWidth="1"/>
    <col min="14866" max="14868" width="11.85546875" style="172" customWidth="1"/>
    <col min="14869" max="14869" width="11.7109375" style="172" customWidth="1"/>
    <col min="14870" max="14870" width="11.85546875" style="172" customWidth="1"/>
    <col min="14871" max="14871" width="12.7109375" style="172" customWidth="1"/>
    <col min="14872" max="14872" width="8.5703125" style="172" customWidth="1"/>
    <col min="14873" max="14873" width="11.7109375" style="172" customWidth="1"/>
    <col min="14874" max="15113" width="9.140625" style="172"/>
    <col min="15114" max="15114" width="12" style="172" customWidth="1"/>
    <col min="15115" max="15120" width="11.85546875" style="172" customWidth="1"/>
    <col min="15121" max="15121" width="12.42578125" style="172" customWidth="1"/>
    <col min="15122" max="15124" width="11.85546875" style="172" customWidth="1"/>
    <col min="15125" max="15125" width="11.7109375" style="172" customWidth="1"/>
    <col min="15126" max="15126" width="11.85546875" style="172" customWidth="1"/>
    <col min="15127" max="15127" width="12.7109375" style="172" customWidth="1"/>
    <col min="15128" max="15128" width="8.5703125" style="172" customWidth="1"/>
    <col min="15129" max="15129" width="11.7109375" style="172" customWidth="1"/>
    <col min="15130" max="15369" width="9.140625" style="172"/>
    <col min="15370" max="15370" width="12" style="172" customWidth="1"/>
    <col min="15371" max="15376" width="11.85546875" style="172" customWidth="1"/>
    <col min="15377" max="15377" width="12.42578125" style="172" customWidth="1"/>
    <col min="15378" max="15380" width="11.85546875" style="172" customWidth="1"/>
    <col min="15381" max="15381" width="11.7109375" style="172" customWidth="1"/>
    <col min="15382" max="15382" width="11.85546875" style="172" customWidth="1"/>
    <col min="15383" max="15383" width="12.7109375" style="172" customWidth="1"/>
    <col min="15384" max="15384" width="8.5703125" style="172" customWidth="1"/>
    <col min="15385" max="15385" width="11.7109375" style="172" customWidth="1"/>
    <col min="15386" max="15625" width="9.140625" style="172"/>
    <col min="15626" max="15626" width="12" style="172" customWidth="1"/>
    <col min="15627" max="15632" width="11.85546875" style="172" customWidth="1"/>
    <col min="15633" max="15633" width="12.42578125" style="172" customWidth="1"/>
    <col min="15634" max="15636" width="11.85546875" style="172" customWidth="1"/>
    <col min="15637" max="15637" width="11.7109375" style="172" customWidth="1"/>
    <col min="15638" max="15638" width="11.85546875" style="172" customWidth="1"/>
    <col min="15639" max="15639" width="12.7109375" style="172" customWidth="1"/>
    <col min="15640" max="15640" width="8.5703125" style="172" customWidth="1"/>
    <col min="15641" max="15641" width="11.7109375" style="172" customWidth="1"/>
    <col min="15642" max="15881" width="9.140625" style="172"/>
    <col min="15882" max="15882" width="12" style="172" customWidth="1"/>
    <col min="15883" max="15888" width="11.85546875" style="172" customWidth="1"/>
    <col min="15889" max="15889" width="12.42578125" style="172" customWidth="1"/>
    <col min="15890" max="15892" width="11.85546875" style="172" customWidth="1"/>
    <col min="15893" max="15893" width="11.7109375" style="172" customWidth="1"/>
    <col min="15894" max="15894" width="11.85546875" style="172" customWidth="1"/>
    <col min="15895" max="15895" width="12.7109375" style="172" customWidth="1"/>
    <col min="15896" max="15896" width="8.5703125" style="172" customWidth="1"/>
    <col min="15897" max="15897" width="11.7109375" style="172" customWidth="1"/>
    <col min="15898" max="16137" width="9.140625" style="172"/>
    <col min="16138" max="16138" width="12" style="172" customWidth="1"/>
    <col min="16139" max="16144" width="11.85546875" style="172" customWidth="1"/>
    <col min="16145" max="16145" width="12.42578125" style="172" customWidth="1"/>
    <col min="16146" max="16148" width="11.85546875" style="172" customWidth="1"/>
    <col min="16149" max="16149" width="11.7109375" style="172" customWidth="1"/>
    <col min="16150" max="16150" width="11.85546875" style="172" customWidth="1"/>
    <col min="16151" max="16151" width="12.7109375" style="172" customWidth="1"/>
    <col min="16152" max="16152" width="8.5703125" style="172" customWidth="1"/>
    <col min="16153" max="16153" width="11.7109375" style="172" customWidth="1"/>
    <col min="16154" max="16384" width="9.140625" style="172"/>
  </cols>
  <sheetData>
    <row r="1" spans="1:25" ht="18" customHeight="1">
      <c r="A1" s="352" t="s">
        <v>222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</row>
    <row r="2" spans="1:25" ht="18" customHeight="1">
      <c r="A2" s="353" t="s">
        <v>319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</row>
    <row r="3" spans="1:25" ht="21.75" customHeight="1">
      <c r="A3" s="173" t="str">
        <f>"Район "&amp;raion</f>
        <v xml:space="preserve">Район </v>
      </c>
      <c r="B3" s="174"/>
      <c r="C3" s="174"/>
      <c r="D3" s="174"/>
      <c r="E3" s="174"/>
      <c r="F3" s="174"/>
      <c r="H3" s="173" t="str">
        <f>"Организация "&amp;org</f>
        <v xml:space="preserve">Организация </v>
      </c>
    </row>
    <row r="4" spans="1:25" ht="24" customHeight="1">
      <c r="A4" s="175" t="s">
        <v>223</v>
      </c>
      <c r="B4" s="174"/>
      <c r="C4" s="174"/>
      <c r="D4" s="174"/>
      <c r="E4" s="174"/>
      <c r="F4" s="174"/>
      <c r="G4" s="174"/>
      <c r="V4" s="176"/>
      <c r="W4" s="176"/>
      <c r="X4" s="177"/>
      <c r="Y4" s="177"/>
    </row>
    <row r="5" spans="1:25" ht="16.5" thickBot="1">
      <c r="A5" s="175"/>
      <c r="B5" s="174"/>
      <c r="C5" s="174"/>
      <c r="D5" s="174"/>
      <c r="E5" s="174"/>
      <c r="F5" s="174"/>
      <c r="G5" s="174"/>
      <c r="V5" s="177" t="s">
        <v>145</v>
      </c>
      <c r="W5" s="177"/>
      <c r="X5" s="177" t="s">
        <v>224</v>
      </c>
      <c r="Y5" s="177" t="s">
        <v>145</v>
      </c>
    </row>
    <row r="6" spans="1:25" s="182" customFormat="1" ht="63" customHeight="1" thickBot="1">
      <c r="A6" s="178" t="s">
        <v>146</v>
      </c>
      <c r="B6" s="179" t="s">
        <v>320</v>
      </c>
      <c r="C6" s="179" t="s">
        <v>225</v>
      </c>
      <c r="D6" s="179" t="s">
        <v>226</v>
      </c>
      <c r="E6" s="179" t="s">
        <v>227</v>
      </c>
      <c r="F6" s="179" t="s">
        <v>228</v>
      </c>
      <c r="G6" s="179" t="s">
        <v>322</v>
      </c>
      <c r="H6" s="179" t="s">
        <v>229</v>
      </c>
      <c r="I6" s="179" t="s">
        <v>230</v>
      </c>
      <c r="J6" s="179" t="s">
        <v>231</v>
      </c>
      <c r="K6" s="179" t="s">
        <v>232</v>
      </c>
      <c r="L6" s="179" t="s">
        <v>332</v>
      </c>
      <c r="M6" s="179" t="s">
        <v>326</v>
      </c>
      <c r="N6" s="180" t="s">
        <v>323</v>
      </c>
      <c r="O6" s="180" t="s">
        <v>324</v>
      </c>
      <c r="P6" s="180" t="s">
        <v>325</v>
      </c>
      <c r="Q6" s="180" t="s">
        <v>327</v>
      </c>
      <c r="R6" s="180" t="s">
        <v>329</v>
      </c>
      <c r="S6" s="180" t="s">
        <v>328</v>
      </c>
      <c r="T6" s="180" t="s">
        <v>233</v>
      </c>
      <c r="U6" s="180" t="s">
        <v>330</v>
      </c>
      <c r="V6" s="181" t="s">
        <v>234</v>
      </c>
      <c r="W6" s="181" t="s">
        <v>331</v>
      </c>
      <c r="X6" s="257" t="s">
        <v>321</v>
      </c>
      <c r="Y6" s="181" t="s">
        <v>235</v>
      </c>
    </row>
    <row r="7" spans="1:25" s="174" customFormat="1" ht="20.25" customHeight="1">
      <c r="A7" s="183" t="s">
        <v>162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5"/>
      <c r="O7" s="185"/>
      <c r="P7" s="185"/>
      <c r="Q7" s="185"/>
      <c r="R7" s="185"/>
      <c r="S7" s="185"/>
      <c r="T7" s="185"/>
      <c r="U7" s="185"/>
      <c r="V7" s="255">
        <f t="shared" ref="V7:V18" si="0">SUM(B7:U7)</f>
        <v>0</v>
      </c>
      <c r="W7" s="255"/>
      <c r="X7" s="258"/>
      <c r="Y7" s="186" t="e">
        <f>V7/(X7+W7)</f>
        <v>#DIV/0!</v>
      </c>
    </row>
    <row r="8" spans="1:25" s="174" customFormat="1" ht="20.25" customHeight="1">
      <c r="A8" s="187" t="s">
        <v>163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9"/>
      <c r="O8" s="189"/>
      <c r="P8" s="189"/>
      <c r="Q8" s="189"/>
      <c r="R8" s="189"/>
      <c r="S8" s="189"/>
      <c r="T8" s="189"/>
      <c r="U8" s="189"/>
      <c r="V8" s="255">
        <f t="shared" si="0"/>
        <v>0</v>
      </c>
      <c r="W8" s="255"/>
      <c r="X8" s="259"/>
      <c r="Y8" s="186" t="e">
        <f t="shared" ref="Y8:Y19" si="1">V8/(X8+W8)</f>
        <v>#DIV/0!</v>
      </c>
    </row>
    <row r="9" spans="1:25" s="174" customFormat="1" ht="20.25" customHeight="1">
      <c r="A9" s="187" t="s">
        <v>164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9"/>
      <c r="O9" s="189"/>
      <c r="P9" s="189"/>
      <c r="Q9" s="189"/>
      <c r="R9" s="189"/>
      <c r="S9" s="189"/>
      <c r="T9" s="189"/>
      <c r="U9" s="189"/>
      <c r="V9" s="255">
        <f t="shared" si="0"/>
        <v>0</v>
      </c>
      <c r="W9" s="255"/>
      <c r="X9" s="259"/>
      <c r="Y9" s="186" t="e">
        <f t="shared" si="1"/>
        <v>#DIV/0!</v>
      </c>
    </row>
    <row r="10" spans="1:25" s="174" customFormat="1" ht="20.25" customHeight="1">
      <c r="A10" s="187" t="s">
        <v>165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9"/>
      <c r="O10" s="189"/>
      <c r="P10" s="189"/>
      <c r="Q10" s="189"/>
      <c r="R10" s="189"/>
      <c r="S10" s="189"/>
      <c r="T10" s="189"/>
      <c r="U10" s="189"/>
      <c r="V10" s="255">
        <f t="shared" si="0"/>
        <v>0</v>
      </c>
      <c r="W10" s="255"/>
      <c r="X10" s="259"/>
      <c r="Y10" s="186" t="e">
        <f t="shared" si="1"/>
        <v>#DIV/0!</v>
      </c>
    </row>
    <row r="11" spans="1:25" s="174" customFormat="1" ht="20.25" customHeight="1">
      <c r="A11" s="187" t="s">
        <v>166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9"/>
      <c r="O11" s="189"/>
      <c r="P11" s="189"/>
      <c r="Q11" s="189"/>
      <c r="R11" s="189"/>
      <c r="S11" s="189"/>
      <c r="T11" s="189"/>
      <c r="U11" s="189"/>
      <c r="V11" s="255">
        <f t="shared" si="0"/>
        <v>0</v>
      </c>
      <c r="W11" s="255"/>
      <c r="X11" s="259"/>
      <c r="Y11" s="186" t="e">
        <f t="shared" si="1"/>
        <v>#DIV/0!</v>
      </c>
    </row>
    <row r="12" spans="1:25" s="174" customFormat="1" ht="20.25" customHeight="1">
      <c r="A12" s="187" t="s">
        <v>167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9"/>
      <c r="O12" s="189"/>
      <c r="P12" s="189"/>
      <c r="Q12" s="189"/>
      <c r="R12" s="189"/>
      <c r="S12" s="189"/>
      <c r="T12" s="189"/>
      <c r="U12" s="189"/>
      <c r="V12" s="255">
        <f t="shared" si="0"/>
        <v>0</v>
      </c>
      <c r="W12" s="255"/>
      <c r="X12" s="259"/>
      <c r="Y12" s="186" t="e">
        <f t="shared" si="1"/>
        <v>#DIV/0!</v>
      </c>
    </row>
    <row r="13" spans="1:25" s="174" customFormat="1" ht="20.25" customHeight="1">
      <c r="A13" s="187" t="s">
        <v>168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9"/>
      <c r="O13" s="189"/>
      <c r="P13" s="189"/>
      <c r="Q13" s="189"/>
      <c r="R13" s="189"/>
      <c r="S13" s="189"/>
      <c r="T13" s="189"/>
      <c r="U13" s="189"/>
      <c r="V13" s="255">
        <f t="shared" si="0"/>
        <v>0</v>
      </c>
      <c r="W13" s="255"/>
      <c r="X13" s="259"/>
      <c r="Y13" s="186" t="e">
        <f t="shared" si="1"/>
        <v>#DIV/0!</v>
      </c>
    </row>
    <row r="14" spans="1:25" s="174" customFormat="1" ht="20.25" customHeight="1">
      <c r="A14" s="187" t="s">
        <v>169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9"/>
      <c r="O14" s="189"/>
      <c r="P14" s="189"/>
      <c r="Q14" s="189"/>
      <c r="R14" s="189"/>
      <c r="S14" s="189"/>
      <c r="T14" s="189"/>
      <c r="U14" s="189"/>
      <c r="V14" s="255">
        <f t="shared" si="0"/>
        <v>0</v>
      </c>
      <c r="W14" s="255"/>
      <c r="X14" s="259"/>
      <c r="Y14" s="186" t="e">
        <f t="shared" si="1"/>
        <v>#DIV/0!</v>
      </c>
    </row>
    <row r="15" spans="1:25" s="174" customFormat="1" ht="20.25" customHeight="1">
      <c r="A15" s="187" t="s">
        <v>170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9"/>
      <c r="O15" s="189"/>
      <c r="P15" s="189"/>
      <c r="Q15" s="189"/>
      <c r="R15" s="189"/>
      <c r="S15" s="189"/>
      <c r="T15" s="189"/>
      <c r="U15" s="189"/>
      <c r="V15" s="255">
        <f t="shared" si="0"/>
        <v>0</v>
      </c>
      <c r="W15" s="255"/>
      <c r="X15" s="259"/>
      <c r="Y15" s="186" t="e">
        <f t="shared" si="1"/>
        <v>#DIV/0!</v>
      </c>
    </row>
    <row r="16" spans="1:25" s="174" customFormat="1" ht="20.25" customHeight="1">
      <c r="A16" s="187" t="s">
        <v>171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9"/>
      <c r="O16" s="189"/>
      <c r="P16" s="189"/>
      <c r="Q16" s="189"/>
      <c r="R16" s="189"/>
      <c r="S16" s="189"/>
      <c r="T16" s="189"/>
      <c r="U16" s="189"/>
      <c r="V16" s="255">
        <f t="shared" si="0"/>
        <v>0</v>
      </c>
      <c r="W16" s="255"/>
      <c r="X16" s="259"/>
      <c r="Y16" s="186" t="e">
        <f t="shared" si="1"/>
        <v>#DIV/0!</v>
      </c>
    </row>
    <row r="17" spans="1:25" s="174" customFormat="1" ht="20.25" customHeight="1">
      <c r="A17" s="187" t="s">
        <v>172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9"/>
      <c r="O17" s="189"/>
      <c r="P17" s="189"/>
      <c r="Q17" s="189"/>
      <c r="R17" s="189"/>
      <c r="S17" s="189"/>
      <c r="T17" s="189"/>
      <c r="U17" s="189"/>
      <c r="V17" s="255">
        <f t="shared" si="0"/>
        <v>0</v>
      </c>
      <c r="W17" s="255"/>
      <c r="X17" s="259"/>
      <c r="Y17" s="186" t="e">
        <f t="shared" si="1"/>
        <v>#DIV/0!</v>
      </c>
    </row>
    <row r="18" spans="1:25" s="174" customFormat="1" ht="20.25" customHeight="1" thickBot="1">
      <c r="A18" s="190" t="s">
        <v>173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2"/>
      <c r="O18" s="192"/>
      <c r="P18" s="192"/>
      <c r="Q18" s="192"/>
      <c r="R18" s="192"/>
      <c r="S18" s="192"/>
      <c r="T18" s="192"/>
      <c r="U18" s="192"/>
      <c r="V18" s="255">
        <f t="shared" si="0"/>
        <v>0</v>
      </c>
      <c r="W18" s="262"/>
      <c r="X18" s="260"/>
      <c r="Y18" s="186" t="e">
        <f t="shared" si="1"/>
        <v>#DIV/0!</v>
      </c>
    </row>
    <row r="19" spans="1:25" s="173" customFormat="1" ht="24.95" customHeight="1" thickBot="1">
      <c r="A19" s="193" t="s">
        <v>236</v>
      </c>
      <c r="B19" s="252">
        <f>SUM(B7:B18)</f>
        <v>0</v>
      </c>
      <c r="C19" s="252">
        <f t="shared" ref="C19:U19" si="2">SUM(C7:C18)</f>
        <v>0</v>
      </c>
      <c r="D19" s="252">
        <f t="shared" si="2"/>
        <v>0</v>
      </c>
      <c r="E19" s="252">
        <f t="shared" si="2"/>
        <v>0</v>
      </c>
      <c r="F19" s="252">
        <f t="shared" si="2"/>
        <v>0</v>
      </c>
      <c r="G19" s="252">
        <f t="shared" si="2"/>
        <v>0</v>
      </c>
      <c r="H19" s="252">
        <f t="shared" si="2"/>
        <v>0</v>
      </c>
      <c r="I19" s="252">
        <f t="shared" si="2"/>
        <v>0</v>
      </c>
      <c r="J19" s="252">
        <f t="shared" si="2"/>
        <v>0</v>
      </c>
      <c r="K19" s="252">
        <f t="shared" si="2"/>
        <v>0</v>
      </c>
      <c r="L19" s="252">
        <f t="shared" si="2"/>
        <v>0</v>
      </c>
      <c r="M19" s="252">
        <f t="shared" si="2"/>
        <v>0</v>
      </c>
      <c r="N19" s="252">
        <f t="shared" si="2"/>
        <v>0</v>
      </c>
      <c r="O19" s="252">
        <f t="shared" si="2"/>
        <v>0</v>
      </c>
      <c r="P19" s="252">
        <f t="shared" si="2"/>
        <v>0</v>
      </c>
      <c r="Q19" s="252">
        <f t="shared" si="2"/>
        <v>0</v>
      </c>
      <c r="R19" s="252">
        <f t="shared" si="2"/>
        <v>0</v>
      </c>
      <c r="S19" s="252">
        <f t="shared" si="2"/>
        <v>0</v>
      </c>
      <c r="T19" s="252">
        <f t="shared" si="2"/>
        <v>0</v>
      </c>
      <c r="U19" s="253">
        <f t="shared" si="2"/>
        <v>0</v>
      </c>
      <c r="V19" s="256">
        <f>SUM(V7:V18)</f>
        <v>0</v>
      </c>
      <c r="W19" s="254">
        <f>SUM(W7:W18)</f>
        <v>0</v>
      </c>
      <c r="X19" s="254">
        <f>SUM(X7:X18)</f>
        <v>0</v>
      </c>
      <c r="Y19" s="195" t="e">
        <f t="shared" si="1"/>
        <v>#DIV/0!</v>
      </c>
    </row>
    <row r="20" spans="1:25" s="173" customFormat="1" ht="33" customHeight="1" thickBot="1">
      <c r="A20" s="354" t="s">
        <v>237</v>
      </c>
      <c r="B20" s="355"/>
      <c r="C20" s="194" t="e">
        <f>C19/$B$19</f>
        <v>#DIV/0!</v>
      </c>
      <c r="D20" s="194" t="e">
        <f t="shared" ref="D20:U20" si="3">D19/$B$19</f>
        <v>#DIV/0!</v>
      </c>
      <c r="E20" s="194" t="e">
        <f t="shared" si="3"/>
        <v>#DIV/0!</v>
      </c>
      <c r="F20" s="194" t="e">
        <f t="shared" si="3"/>
        <v>#DIV/0!</v>
      </c>
      <c r="G20" s="194" t="e">
        <f t="shared" si="3"/>
        <v>#DIV/0!</v>
      </c>
      <c r="H20" s="194" t="e">
        <f t="shared" si="3"/>
        <v>#DIV/0!</v>
      </c>
      <c r="I20" s="194" t="e">
        <f t="shared" si="3"/>
        <v>#DIV/0!</v>
      </c>
      <c r="J20" s="194" t="e">
        <f t="shared" si="3"/>
        <v>#DIV/0!</v>
      </c>
      <c r="K20" s="194" t="e">
        <f>K19/$B$19</f>
        <v>#DIV/0!</v>
      </c>
      <c r="L20" s="194" t="e">
        <f>L19/$B$19</f>
        <v>#DIV/0!</v>
      </c>
      <c r="M20" s="194" t="e">
        <f t="shared" si="3"/>
        <v>#DIV/0!</v>
      </c>
      <c r="N20" s="194" t="e">
        <f t="shared" si="3"/>
        <v>#DIV/0!</v>
      </c>
      <c r="O20" s="194" t="e">
        <f t="shared" si="3"/>
        <v>#DIV/0!</v>
      </c>
      <c r="P20" s="194" t="e">
        <f t="shared" si="3"/>
        <v>#DIV/0!</v>
      </c>
      <c r="Q20" s="194" t="e">
        <f t="shared" si="3"/>
        <v>#DIV/0!</v>
      </c>
      <c r="R20" s="194" t="e">
        <f t="shared" si="3"/>
        <v>#DIV/0!</v>
      </c>
      <c r="S20" s="194" t="e">
        <f t="shared" si="3"/>
        <v>#DIV/0!</v>
      </c>
      <c r="T20" s="194" t="e">
        <f t="shared" si="3"/>
        <v>#DIV/0!</v>
      </c>
      <c r="U20" s="194" t="e">
        <f t="shared" si="3"/>
        <v>#DIV/0!</v>
      </c>
      <c r="V20" s="196" t="s">
        <v>190</v>
      </c>
      <c r="W20" s="261" t="s">
        <v>190</v>
      </c>
      <c r="X20" s="261" t="s">
        <v>190</v>
      </c>
      <c r="Y20" s="196" t="s">
        <v>190</v>
      </c>
    </row>
    <row r="21" spans="1:25" s="199" customFormat="1" ht="18" customHeight="1">
      <c r="A21" s="197" t="s">
        <v>239</v>
      </c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</row>
    <row r="22" spans="1:25" s="199" customFormat="1" ht="18" customHeight="1">
      <c r="A22" s="197" t="s">
        <v>333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</row>
    <row r="23" spans="1:25" s="199" customFormat="1" ht="15.75">
      <c r="A23" s="200" t="s">
        <v>238</v>
      </c>
      <c r="B23" s="201"/>
      <c r="C23" s="201"/>
      <c r="D23" s="200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</row>
    <row r="24" spans="1:25" s="199" customFormat="1" ht="15.75">
      <c r="A24" s="273" t="s">
        <v>345</v>
      </c>
      <c r="B24" s="274"/>
      <c r="C24" s="274"/>
      <c r="D24" s="274"/>
      <c r="E24" s="357"/>
      <c r="F24" s="357"/>
      <c r="G24" s="357"/>
      <c r="H24" s="357"/>
      <c r="I24" s="357"/>
      <c r="J24" s="357"/>
      <c r="K24" s="357"/>
      <c r="L24" s="357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</row>
    <row r="26" spans="1:25">
      <c r="A26" s="356" t="s">
        <v>337</v>
      </c>
      <c r="B26" s="356"/>
      <c r="C26" s="356"/>
      <c r="D26" s="356"/>
    </row>
    <row r="27" spans="1:25" ht="71.25">
      <c r="A27" s="264" t="s">
        <v>334</v>
      </c>
      <c r="B27" s="264" t="s">
        <v>290</v>
      </c>
      <c r="C27" s="264" t="s">
        <v>335</v>
      </c>
      <c r="D27" s="264" t="s">
        <v>336</v>
      </c>
      <c r="E27" s="245" t="s">
        <v>345</v>
      </c>
    </row>
    <row r="28" spans="1:25">
      <c r="A28" s="263"/>
      <c r="B28" s="263"/>
      <c r="C28" s="263"/>
      <c r="D28" s="263"/>
      <c r="E28" s="263"/>
    </row>
    <row r="29" spans="1:25">
      <c r="A29" s="263"/>
      <c r="B29" s="263"/>
      <c r="C29" s="263"/>
      <c r="D29" s="263"/>
      <c r="E29" s="263"/>
    </row>
    <row r="30" spans="1:25">
      <c r="A30" s="263"/>
      <c r="B30" s="263"/>
      <c r="C30" s="263"/>
      <c r="D30" s="263"/>
      <c r="E30" s="263"/>
    </row>
    <row r="31" spans="1:25">
      <c r="A31" s="263"/>
      <c r="B31" s="263"/>
      <c r="C31" s="263"/>
      <c r="D31" s="263"/>
      <c r="E31" s="263"/>
    </row>
    <row r="32" spans="1:25">
      <c r="A32" s="263"/>
      <c r="B32" s="263"/>
      <c r="C32" s="263"/>
      <c r="D32" s="263"/>
      <c r="E32" s="263"/>
    </row>
    <row r="33" spans="1:5">
      <c r="A33" s="263"/>
      <c r="B33" s="263"/>
      <c r="C33" s="263"/>
      <c r="D33" s="263"/>
      <c r="E33" s="263"/>
    </row>
    <row r="34" spans="1:5">
      <c r="A34" s="263"/>
      <c r="B34" s="263"/>
      <c r="C34" s="263"/>
      <c r="D34" s="263"/>
      <c r="E34" s="263"/>
    </row>
    <row r="35" spans="1:5">
      <c r="A35" s="263"/>
      <c r="B35" s="263"/>
      <c r="C35" s="263"/>
      <c r="D35" s="263"/>
      <c r="E35" s="263"/>
    </row>
    <row r="36" spans="1:5">
      <c r="A36" s="263"/>
      <c r="B36" s="263"/>
      <c r="C36" s="263"/>
      <c r="D36" s="263"/>
      <c r="E36" s="263"/>
    </row>
    <row r="37" spans="1:5">
      <c r="A37" s="263"/>
      <c r="B37" s="263"/>
      <c r="C37" s="263"/>
      <c r="D37" s="263"/>
      <c r="E37" s="263"/>
    </row>
    <row r="38" spans="1:5">
      <c r="A38" s="263"/>
      <c r="B38" s="263"/>
      <c r="C38" s="263"/>
      <c r="D38" s="263"/>
      <c r="E38" s="263"/>
    </row>
    <row r="39" spans="1:5">
      <c r="A39" s="263"/>
      <c r="B39" s="263"/>
      <c r="C39" s="263"/>
      <c r="D39" s="263"/>
      <c r="E39" s="263"/>
    </row>
    <row r="40" spans="1:5">
      <c r="A40" s="263"/>
      <c r="B40" s="263"/>
      <c r="C40" s="263"/>
      <c r="D40" s="263"/>
      <c r="E40" s="263"/>
    </row>
    <row r="41" spans="1:5">
      <c r="A41" s="263"/>
      <c r="B41" s="263"/>
      <c r="C41" s="263"/>
      <c r="D41" s="263"/>
      <c r="E41" s="263"/>
    </row>
    <row r="42" spans="1:5">
      <c r="A42" s="263"/>
      <c r="B42" s="263"/>
      <c r="C42" s="263"/>
      <c r="D42" s="263"/>
      <c r="E42" s="263"/>
    </row>
    <row r="43" spans="1:5">
      <c r="A43" s="263"/>
      <c r="B43" s="263"/>
      <c r="C43" s="263"/>
      <c r="D43" s="263"/>
      <c r="E43" s="263"/>
    </row>
    <row r="44" spans="1:5">
      <c r="A44" s="263"/>
      <c r="B44" s="263"/>
      <c r="C44" s="263"/>
      <c r="D44" s="263"/>
      <c r="E44" s="263"/>
    </row>
    <row r="45" spans="1:5">
      <c r="A45" s="263" t="s">
        <v>313</v>
      </c>
      <c r="B45" s="265" t="s">
        <v>190</v>
      </c>
      <c r="C45" s="266">
        <f>SUM(C28:C44)</f>
        <v>0</v>
      </c>
      <c r="D45" s="266">
        <f>SUM(D28:D44)</f>
        <v>0</v>
      </c>
      <c r="E45" s="265" t="s">
        <v>190</v>
      </c>
    </row>
  </sheetData>
  <mergeCells count="5">
    <mergeCell ref="A1:X1"/>
    <mergeCell ref="A2:X2"/>
    <mergeCell ref="A20:B20"/>
    <mergeCell ref="A26:D26"/>
    <mergeCell ref="E24:L24"/>
  </mergeCells>
  <hyperlinks>
    <hyperlink ref="E27" r:id="rId1" display="https://regportal-tariff.ru/"/>
  </hyperlinks>
  <printOptions horizontalCentered="1"/>
  <pageMargins left="0.35433070866141736" right="0.23622047244094491" top="0.35433070866141736" bottom="0.43307086614173229" header="0.19685039370078741" footer="0.19685039370078741"/>
  <pageSetup paperSize="9" scale="58" orientation="landscape" verticalDpi="300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C2:D17"/>
  <sheetViews>
    <sheetView workbookViewId="0">
      <selection activeCell="D14" sqref="D14"/>
    </sheetView>
  </sheetViews>
  <sheetFormatPr defaultRowHeight="15"/>
  <cols>
    <col min="3" max="3" width="34.7109375" customWidth="1"/>
    <col min="4" max="4" width="20" customWidth="1"/>
  </cols>
  <sheetData>
    <row r="2" spans="3:4" ht="60">
      <c r="C2" s="239" t="str">
        <f>'факт 2021 Транспортные расходы'!E7</f>
        <v>сфера деятельности (выбрать из выпадающего списка)</v>
      </c>
      <c r="D2" s="239" t="str">
        <f>'факт 2021 Транспортные расходы'!G6</f>
        <v xml:space="preserve">Категория ТС (выбрать из выпадающего списка)     </v>
      </c>
    </row>
    <row r="3" spans="3:4">
      <c r="C3" t="s">
        <v>265</v>
      </c>
      <c r="D3" t="s">
        <v>270</v>
      </c>
    </row>
    <row r="4" spans="3:4">
      <c r="C4" t="s">
        <v>55</v>
      </c>
      <c r="D4" t="s">
        <v>271</v>
      </c>
    </row>
    <row r="5" spans="3:4">
      <c r="C5" t="s">
        <v>57</v>
      </c>
      <c r="D5" t="s">
        <v>272</v>
      </c>
    </row>
    <row r="6" spans="3:4">
      <c r="C6" t="s">
        <v>266</v>
      </c>
      <c r="D6" t="s">
        <v>273</v>
      </c>
    </row>
    <row r="7" spans="3:4">
      <c r="C7" t="s">
        <v>267</v>
      </c>
      <c r="D7" t="s">
        <v>274</v>
      </c>
    </row>
    <row r="8" spans="3:4">
      <c r="C8" t="s">
        <v>268</v>
      </c>
      <c r="D8" t="s">
        <v>275</v>
      </c>
    </row>
    <row r="9" spans="3:4">
      <c r="C9" t="s">
        <v>269</v>
      </c>
      <c r="D9" t="s">
        <v>276</v>
      </c>
    </row>
    <row r="10" spans="3:4">
      <c r="D10" t="s">
        <v>277</v>
      </c>
    </row>
    <row r="11" spans="3:4">
      <c r="D11" t="s">
        <v>278</v>
      </c>
    </row>
    <row r="12" spans="3:4">
      <c r="D12" t="s">
        <v>279</v>
      </c>
    </row>
    <row r="13" spans="3:4">
      <c r="D13" t="s">
        <v>280</v>
      </c>
    </row>
    <row r="14" spans="3:4">
      <c r="D14" t="s">
        <v>281</v>
      </c>
    </row>
    <row r="15" spans="3:4">
      <c r="D15" t="s">
        <v>282</v>
      </c>
    </row>
    <row r="16" spans="3:4">
      <c r="D16" t="s">
        <v>283</v>
      </c>
    </row>
    <row r="17" spans="4:4">
      <c r="D17" t="s">
        <v>103</v>
      </c>
    </row>
  </sheetData>
  <sheetProtection password="C71F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zoomScale="80" zoomScaleNormal="80" workbookViewId="0">
      <selection activeCell="K36" sqref="K36"/>
    </sheetView>
  </sheetViews>
  <sheetFormatPr defaultRowHeight="15"/>
  <cols>
    <col min="1" max="1" width="31.7109375" customWidth="1"/>
    <col min="2" max="2" width="55.28515625" customWidth="1"/>
    <col min="3" max="3" width="23.7109375" customWidth="1"/>
    <col min="4" max="4" width="16.42578125" customWidth="1"/>
    <col min="5" max="5" width="21.42578125" customWidth="1"/>
    <col min="6" max="6" width="19.42578125" customWidth="1"/>
    <col min="7" max="7" width="26.140625" customWidth="1"/>
    <col min="8" max="8" width="32.42578125" customWidth="1"/>
  </cols>
  <sheetData>
    <row r="2" spans="1:8" ht="52.5" customHeight="1">
      <c r="A2" s="358" t="s">
        <v>347</v>
      </c>
      <c r="B2" s="358"/>
      <c r="C2" s="358"/>
      <c r="D2" s="358"/>
      <c r="E2" s="358"/>
      <c r="F2" s="358"/>
      <c r="G2" s="358"/>
      <c r="H2" s="358"/>
    </row>
    <row r="3" spans="1:8" ht="99.75">
      <c r="A3" s="271" t="s">
        <v>24</v>
      </c>
      <c r="B3" s="271" t="s">
        <v>343</v>
      </c>
      <c r="C3" s="271" t="s">
        <v>286</v>
      </c>
      <c r="D3" s="271" t="s">
        <v>284</v>
      </c>
      <c r="E3" s="271" t="s">
        <v>338</v>
      </c>
      <c r="F3" s="271" t="s">
        <v>340</v>
      </c>
      <c r="G3" s="271" t="s">
        <v>339</v>
      </c>
      <c r="H3" s="272" t="s">
        <v>345</v>
      </c>
    </row>
    <row r="4" spans="1:8">
      <c r="A4" s="244"/>
      <c r="B4" s="244"/>
      <c r="C4" s="244"/>
      <c r="D4" s="244"/>
      <c r="E4" s="244"/>
      <c r="F4" s="244"/>
      <c r="G4" s="244"/>
      <c r="H4" s="244"/>
    </row>
    <row r="5" spans="1:8">
      <c r="A5" s="244"/>
      <c r="B5" s="244"/>
      <c r="C5" s="244"/>
      <c r="D5" s="244"/>
      <c r="E5" s="244"/>
      <c r="F5" s="244"/>
      <c r="G5" s="244"/>
      <c r="H5" s="244"/>
    </row>
    <row r="6" spans="1:8">
      <c r="A6" s="244"/>
      <c r="B6" s="244"/>
      <c r="C6" s="244"/>
      <c r="D6" s="244"/>
      <c r="E6" s="244"/>
      <c r="F6" s="244"/>
      <c r="G6" s="244"/>
      <c r="H6" s="244"/>
    </row>
    <row r="7" spans="1:8">
      <c r="A7" s="244"/>
      <c r="B7" s="244"/>
      <c r="C7" s="244"/>
      <c r="D7" s="244"/>
      <c r="E7" s="244"/>
      <c r="F7" s="244"/>
      <c r="G7" s="244"/>
      <c r="H7" s="244"/>
    </row>
    <row r="8" spans="1:8">
      <c r="A8" s="244"/>
      <c r="B8" s="244"/>
      <c r="C8" s="244"/>
      <c r="D8" s="244"/>
      <c r="E8" s="244"/>
      <c r="F8" s="244"/>
      <c r="G8" s="244"/>
      <c r="H8" s="244"/>
    </row>
    <row r="9" spans="1:8">
      <c r="A9" s="244"/>
      <c r="B9" s="244"/>
      <c r="C9" s="244"/>
      <c r="D9" s="244"/>
      <c r="E9" s="244"/>
      <c r="F9" s="244"/>
      <c r="G9" s="244"/>
      <c r="H9" s="244"/>
    </row>
    <row r="10" spans="1:8">
      <c r="A10" s="244"/>
      <c r="B10" s="244"/>
      <c r="C10" s="244"/>
      <c r="D10" s="244"/>
      <c r="E10" s="244"/>
      <c r="F10" s="244"/>
      <c r="G10" s="244"/>
      <c r="H10" s="244"/>
    </row>
    <row r="11" spans="1:8">
      <c r="A11" s="244"/>
      <c r="B11" s="244"/>
      <c r="C11" s="244"/>
      <c r="D11" s="244"/>
      <c r="E11" s="244"/>
      <c r="F11" s="244"/>
      <c r="G11" s="244"/>
      <c r="H11" s="244"/>
    </row>
    <row r="12" spans="1:8">
      <c r="A12" s="244"/>
      <c r="B12" s="244"/>
      <c r="C12" s="244"/>
      <c r="D12" s="244"/>
      <c r="E12" s="244"/>
      <c r="F12" s="244"/>
      <c r="G12" s="244"/>
      <c r="H12" s="244"/>
    </row>
    <row r="13" spans="1:8">
      <c r="A13" s="244"/>
      <c r="B13" s="244"/>
      <c r="C13" s="244"/>
      <c r="D13" s="244"/>
      <c r="E13" s="244"/>
      <c r="F13" s="244"/>
      <c r="G13" s="244"/>
      <c r="H13" s="244"/>
    </row>
    <row r="14" spans="1:8">
      <c r="A14" s="244"/>
      <c r="B14" s="244"/>
      <c r="C14" s="244"/>
      <c r="D14" s="244"/>
      <c r="E14" s="244"/>
      <c r="F14" s="244"/>
      <c r="G14" s="244"/>
      <c r="H14" s="244"/>
    </row>
    <row r="15" spans="1:8">
      <c r="A15" s="244"/>
      <c r="B15" s="244"/>
      <c r="C15" s="244"/>
      <c r="D15" s="244"/>
      <c r="E15" s="244"/>
      <c r="F15" s="244"/>
      <c r="G15" s="244"/>
      <c r="H15" s="244"/>
    </row>
    <row r="16" spans="1:8">
      <c r="A16" s="244"/>
      <c r="B16" s="244"/>
      <c r="C16" s="244"/>
      <c r="D16" s="244"/>
      <c r="E16" s="244"/>
      <c r="F16" s="244"/>
      <c r="G16" s="244"/>
      <c r="H16" s="244"/>
    </row>
    <row r="17" spans="1:8">
      <c r="A17" s="244"/>
      <c r="B17" s="244"/>
      <c r="C17" s="244"/>
      <c r="D17" s="244"/>
      <c r="E17" s="244"/>
      <c r="F17" s="244"/>
      <c r="G17" s="244"/>
      <c r="H17" s="244"/>
    </row>
    <row r="18" spans="1:8">
      <c r="A18" s="244"/>
      <c r="B18" s="244"/>
      <c r="C18" s="244"/>
      <c r="D18" s="244"/>
      <c r="E18" s="244"/>
      <c r="F18" s="244"/>
      <c r="G18" s="244"/>
      <c r="H18" s="244"/>
    </row>
    <row r="19" spans="1:8">
      <c r="A19" s="244"/>
      <c r="B19" s="244"/>
      <c r="C19" s="244"/>
      <c r="D19" s="244"/>
      <c r="E19" s="244"/>
      <c r="F19" s="244"/>
      <c r="G19" s="244"/>
      <c r="H19" s="244"/>
    </row>
    <row r="20" spans="1:8">
      <c r="A20" s="244"/>
      <c r="B20" s="244"/>
      <c r="C20" s="244"/>
      <c r="D20" s="244"/>
      <c r="E20" s="244"/>
      <c r="F20" s="244"/>
      <c r="G20" s="244"/>
      <c r="H20" s="244"/>
    </row>
    <row r="21" spans="1:8">
      <c r="A21" s="244"/>
      <c r="B21" s="244"/>
      <c r="C21" s="244"/>
      <c r="D21" s="244"/>
      <c r="E21" s="244"/>
      <c r="F21" s="244"/>
      <c r="G21" s="244"/>
      <c r="H21" s="244"/>
    </row>
    <row r="22" spans="1:8" ht="30">
      <c r="A22" s="267" t="s">
        <v>143</v>
      </c>
      <c r="B22" s="244"/>
      <c r="C22" s="244"/>
      <c r="D22" s="244"/>
      <c r="E22" s="244"/>
      <c r="F22" s="244"/>
      <c r="G22" s="244"/>
      <c r="H22" s="244"/>
    </row>
    <row r="23" spans="1:8">
      <c r="A23" s="244"/>
      <c r="B23" s="244"/>
      <c r="C23" s="244"/>
      <c r="D23" s="244"/>
      <c r="E23" s="244"/>
      <c r="F23" s="244"/>
      <c r="G23" s="244"/>
      <c r="H23" s="244"/>
    </row>
    <row r="24" spans="1:8">
      <c r="A24" s="244"/>
      <c r="B24" s="244"/>
      <c r="C24" s="244"/>
      <c r="D24" s="244"/>
      <c r="E24" s="244"/>
      <c r="F24" s="244"/>
      <c r="G24" s="244"/>
      <c r="H24" s="244"/>
    </row>
    <row r="25" spans="1:8">
      <c r="A25" s="244"/>
      <c r="B25" s="244"/>
      <c r="C25" s="244"/>
      <c r="D25" s="244"/>
      <c r="E25" s="244"/>
      <c r="F25" s="244"/>
      <c r="G25" s="244"/>
      <c r="H25" s="244"/>
    </row>
    <row r="26" spans="1:8">
      <c r="A26" s="244"/>
      <c r="B26" s="244"/>
      <c r="C26" s="244"/>
      <c r="D26" s="244"/>
      <c r="E26" s="244"/>
      <c r="F26" s="244"/>
      <c r="G26" s="244"/>
      <c r="H26" s="244"/>
    </row>
    <row r="27" spans="1:8">
      <c r="A27" s="244" t="s">
        <v>285</v>
      </c>
      <c r="B27" s="243" t="s">
        <v>190</v>
      </c>
      <c r="C27" s="243" t="s">
        <v>190</v>
      </c>
      <c r="D27" s="268">
        <f>SUM(D4:D26)</f>
        <v>0</v>
      </c>
      <c r="E27" s="269" t="s">
        <v>190</v>
      </c>
      <c r="F27" s="268">
        <f>SUM(F4:F26)</f>
        <v>0</v>
      </c>
      <c r="G27" s="269" t="s">
        <v>190</v>
      </c>
      <c r="H27" s="243" t="s">
        <v>190</v>
      </c>
    </row>
    <row r="28" spans="1:8">
      <c r="A28" s="270" t="s">
        <v>346</v>
      </c>
      <c r="B28" s="270"/>
      <c r="C28" s="270"/>
      <c r="D28" s="270"/>
      <c r="E28" s="270"/>
      <c r="F28" s="270"/>
      <c r="G28" s="270"/>
      <c r="H28" s="270"/>
    </row>
  </sheetData>
  <mergeCells count="1"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E19" sqref="E19"/>
    </sheetView>
  </sheetViews>
  <sheetFormatPr defaultRowHeight="15"/>
  <cols>
    <col min="1" max="1" width="9" customWidth="1"/>
    <col min="2" max="2" width="15.5703125" customWidth="1"/>
    <col min="3" max="3" width="20.42578125" customWidth="1"/>
    <col min="4" max="4" width="21.85546875" customWidth="1"/>
    <col min="5" max="5" width="15.42578125" customWidth="1"/>
    <col min="6" max="6" width="22.140625" customWidth="1"/>
    <col min="7" max="8" width="19.7109375" customWidth="1"/>
    <col min="9" max="9" width="20.85546875" customWidth="1"/>
    <col min="10" max="11" width="19.7109375" customWidth="1"/>
    <col min="12" max="12" width="21.140625" customWidth="1"/>
  </cols>
  <sheetData>
    <row r="1" spans="1:12">
      <c r="A1" s="275" t="s">
        <v>301</v>
      </c>
      <c r="B1" s="275"/>
      <c r="C1" s="275"/>
      <c r="D1" s="275"/>
      <c r="E1" s="275"/>
      <c r="F1" s="275"/>
      <c r="G1" s="276" t="s">
        <v>302</v>
      </c>
      <c r="H1" s="276"/>
      <c r="I1" s="276"/>
      <c r="J1" s="276"/>
      <c r="K1" s="276"/>
    </row>
    <row r="2" spans="1:12" ht="72">
      <c r="A2" s="245" t="s">
        <v>288</v>
      </c>
      <c r="B2" s="245" t="s">
        <v>289</v>
      </c>
      <c r="C2" s="245" t="s">
        <v>290</v>
      </c>
      <c r="D2" s="245" t="s">
        <v>291</v>
      </c>
      <c r="E2" s="245" t="s">
        <v>294</v>
      </c>
      <c r="F2" s="245" t="s">
        <v>292</v>
      </c>
      <c r="G2" s="245" t="s">
        <v>289</v>
      </c>
      <c r="H2" s="245" t="s">
        <v>290</v>
      </c>
      <c r="I2" s="245" t="s">
        <v>291</v>
      </c>
      <c r="J2" s="245" t="s">
        <v>294</v>
      </c>
      <c r="K2" s="245" t="s">
        <v>344</v>
      </c>
      <c r="L2" s="245" t="s">
        <v>345</v>
      </c>
    </row>
    <row r="3" spans="1:12">
      <c r="A3" s="244"/>
      <c r="B3" s="244"/>
      <c r="C3" s="244"/>
      <c r="D3" s="244"/>
      <c r="E3" s="244"/>
      <c r="F3" s="244"/>
      <c r="G3" s="241"/>
      <c r="H3" s="241"/>
      <c r="I3" s="241"/>
      <c r="J3" s="241"/>
      <c r="K3" s="241"/>
      <c r="L3" s="241"/>
    </row>
    <row r="4" spans="1:12">
      <c r="A4" s="244"/>
      <c r="B4" s="244"/>
      <c r="C4" s="244"/>
      <c r="D4" s="244"/>
      <c r="E4" s="244"/>
      <c r="F4" s="244"/>
      <c r="G4" s="241"/>
      <c r="H4" s="241"/>
      <c r="I4" s="241"/>
      <c r="J4" s="241"/>
      <c r="K4" s="241"/>
      <c r="L4" s="241"/>
    </row>
    <row r="5" spans="1:12">
      <c r="A5" s="244"/>
      <c r="B5" s="244"/>
      <c r="C5" s="244"/>
      <c r="D5" s="244"/>
      <c r="E5" s="244"/>
      <c r="F5" s="244"/>
      <c r="G5" s="241"/>
      <c r="H5" s="241"/>
      <c r="I5" s="241"/>
      <c r="J5" s="241"/>
      <c r="K5" s="241"/>
      <c r="L5" s="241"/>
    </row>
    <row r="6" spans="1:12">
      <c r="A6" s="244"/>
      <c r="B6" s="244"/>
      <c r="C6" s="244"/>
      <c r="D6" s="244"/>
      <c r="E6" s="244"/>
      <c r="F6" s="244"/>
      <c r="G6" s="241"/>
      <c r="H6" s="241"/>
      <c r="I6" s="241"/>
      <c r="J6" s="241"/>
      <c r="K6" s="241"/>
      <c r="L6" s="241"/>
    </row>
    <row r="7" spans="1:12">
      <c r="A7" s="244"/>
      <c r="B7" s="244"/>
      <c r="C7" s="244"/>
      <c r="D7" s="244"/>
      <c r="E7" s="244"/>
      <c r="F7" s="244"/>
      <c r="G7" s="241"/>
      <c r="H7" s="241"/>
      <c r="I7" s="241"/>
      <c r="J7" s="241"/>
      <c r="K7" s="241"/>
      <c r="L7" s="241"/>
    </row>
    <row r="8" spans="1:12">
      <c r="A8" s="244"/>
      <c r="B8" s="244"/>
      <c r="C8" s="244"/>
      <c r="D8" s="244"/>
      <c r="E8" s="244"/>
      <c r="F8" s="244"/>
      <c r="G8" s="241"/>
      <c r="H8" s="241"/>
      <c r="I8" s="241"/>
      <c r="J8" s="241"/>
      <c r="K8" s="241"/>
      <c r="L8" s="241"/>
    </row>
    <row r="9" spans="1:12">
      <c r="A9" s="244"/>
      <c r="B9" s="244"/>
      <c r="C9" s="244"/>
      <c r="D9" s="244"/>
      <c r="E9" s="244"/>
      <c r="F9" s="244"/>
      <c r="G9" s="241"/>
      <c r="H9" s="241"/>
      <c r="I9" s="241"/>
      <c r="J9" s="241"/>
      <c r="K9" s="241"/>
      <c r="L9" s="241"/>
    </row>
    <row r="10" spans="1:12">
      <c r="A10" s="244"/>
      <c r="B10" s="244"/>
      <c r="C10" s="244"/>
      <c r="D10" s="244"/>
      <c r="E10" s="244"/>
      <c r="F10" s="244"/>
      <c r="G10" s="241"/>
      <c r="H10" s="241"/>
      <c r="I10" s="241"/>
      <c r="J10" s="241"/>
      <c r="K10" s="241"/>
      <c r="L10" s="241"/>
    </row>
    <row r="11" spans="1:12">
      <c r="A11" s="244"/>
      <c r="B11" s="244"/>
      <c r="C11" s="244"/>
      <c r="D11" s="244"/>
      <c r="E11" s="244"/>
      <c r="F11" s="244"/>
      <c r="G11" s="241"/>
      <c r="H11" s="241"/>
      <c r="I11" s="241"/>
      <c r="J11" s="241"/>
      <c r="K11" s="241"/>
      <c r="L11" s="241"/>
    </row>
    <row r="12" spans="1:12">
      <c r="A12" s="244"/>
      <c r="B12" s="244"/>
      <c r="C12" s="244"/>
      <c r="D12" s="244"/>
      <c r="E12" s="244"/>
      <c r="F12" s="244"/>
      <c r="G12" s="241"/>
      <c r="H12" s="241"/>
      <c r="I12" s="241"/>
      <c r="J12" s="241"/>
      <c r="K12" s="241"/>
      <c r="L12" s="241"/>
    </row>
    <row r="13" spans="1:12">
      <c r="A13" s="244"/>
      <c r="B13" s="244"/>
      <c r="C13" s="244"/>
      <c r="D13" s="244"/>
      <c r="E13" s="244"/>
      <c r="F13" s="244"/>
      <c r="G13" s="241"/>
      <c r="H13" s="241"/>
      <c r="I13" s="241"/>
      <c r="J13" s="241"/>
      <c r="K13" s="241"/>
      <c r="L13" s="241"/>
    </row>
    <row r="14" spans="1:12">
      <c r="A14" s="244"/>
      <c r="B14" s="244"/>
      <c r="C14" s="244"/>
      <c r="D14" s="244"/>
      <c r="E14" s="244"/>
      <c r="F14" s="244"/>
      <c r="G14" s="241"/>
      <c r="H14" s="241"/>
      <c r="I14" s="241"/>
      <c r="J14" s="241"/>
      <c r="K14" s="241"/>
      <c r="L14" s="241"/>
    </row>
    <row r="15" spans="1:12">
      <c r="A15" s="244"/>
      <c r="B15" s="244"/>
      <c r="C15" s="244"/>
      <c r="D15" s="244"/>
      <c r="E15" s="244"/>
      <c r="F15" s="244"/>
      <c r="G15" s="241"/>
      <c r="H15" s="241"/>
      <c r="I15" s="241"/>
      <c r="J15" s="241"/>
      <c r="K15" s="241"/>
      <c r="L15" s="241"/>
    </row>
    <row r="16" spans="1:12">
      <c r="A16" s="244"/>
      <c r="B16" s="244"/>
      <c r="C16" s="244"/>
      <c r="D16" s="244"/>
      <c r="E16" s="244"/>
      <c r="F16" s="244"/>
      <c r="G16" s="241"/>
      <c r="H16" s="241"/>
      <c r="I16" s="241"/>
      <c r="J16" s="241"/>
      <c r="K16" s="241"/>
      <c r="L16" s="241"/>
    </row>
    <row r="17" spans="1:12">
      <c r="A17" s="244"/>
      <c r="B17" s="244"/>
      <c r="C17" s="244"/>
      <c r="D17" s="244"/>
      <c r="E17" s="244"/>
      <c r="F17" s="244"/>
      <c r="G17" s="241"/>
      <c r="H17" s="241"/>
      <c r="I17" s="241"/>
      <c r="J17" s="241"/>
      <c r="K17" s="241"/>
      <c r="L17" s="241"/>
    </row>
    <row r="18" spans="1:12">
      <c r="A18" s="244"/>
      <c r="B18" s="244"/>
      <c r="C18" s="244"/>
      <c r="D18" s="244"/>
      <c r="E18" s="244"/>
      <c r="F18" s="244"/>
      <c r="G18" s="241"/>
      <c r="H18" s="241"/>
      <c r="I18" s="241"/>
      <c r="J18" s="241"/>
      <c r="K18" s="241"/>
      <c r="L18" s="241"/>
    </row>
    <row r="19" spans="1:12">
      <c r="A19" s="244"/>
      <c r="B19" s="244"/>
      <c r="C19" s="244"/>
      <c r="D19" s="244"/>
      <c r="E19" s="244"/>
      <c r="F19" s="244"/>
      <c r="G19" s="241"/>
      <c r="H19" s="241"/>
      <c r="I19" s="241"/>
      <c r="J19" s="241"/>
      <c r="K19" s="241"/>
      <c r="L19" s="241"/>
    </row>
    <row r="20" spans="1:12">
      <c r="A20" s="244"/>
      <c r="B20" s="244"/>
      <c r="C20" s="244"/>
      <c r="D20" s="244"/>
      <c r="E20" s="244"/>
      <c r="F20" s="244"/>
      <c r="G20" s="241"/>
      <c r="H20" s="241"/>
      <c r="I20" s="241"/>
      <c r="J20" s="241"/>
      <c r="K20" s="241"/>
      <c r="L20" s="241"/>
    </row>
    <row r="21" spans="1:12">
      <c r="A21" s="244"/>
      <c r="B21" s="244"/>
      <c r="C21" s="244"/>
      <c r="D21" s="244"/>
      <c r="E21" s="244"/>
      <c r="F21" s="244"/>
      <c r="G21" s="241"/>
      <c r="H21" s="241"/>
      <c r="I21" s="241"/>
      <c r="J21" s="241"/>
      <c r="K21" s="241"/>
      <c r="L21" s="241"/>
    </row>
    <row r="22" spans="1:12">
      <c r="A22" s="244"/>
      <c r="B22" s="244"/>
      <c r="C22" s="244"/>
      <c r="D22" s="244"/>
      <c r="E22" s="244"/>
      <c r="F22" s="244"/>
      <c r="G22" s="241"/>
      <c r="H22" s="241"/>
      <c r="I22" s="241"/>
      <c r="J22" s="241"/>
      <c r="K22" s="241"/>
      <c r="L22" s="241"/>
    </row>
    <row r="23" spans="1:12">
      <c r="A23" s="244"/>
      <c r="B23" s="244"/>
      <c r="C23" s="244"/>
      <c r="D23" s="244"/>
      <c r="E23" s="244"/>
      <c r="F23" s="244"/>
      <c r="G23" s="241"/>
      <c r="H23" s="241"/>
      <c r="I23" s="241"/>
      <c r="J23" s="241"/>
      <c r="K23" s="241"/>
      <c r="L23" s="241"/>
    </row>
    <row r="24" spans="1:12">
      <c r="A24" s="244"/>
      <c r="B24" s="244"/>
      <c r="C24" s="244"/>
      <c r="D24" s="244"/>
      <c r="E24" s="244"/>
      <c r="F24" s="244"/>
      <c r="G24" s="241"/>
      <c r="H24" s="241"/>
      <c r="I24" s="241"/>
      <c r="J24" s="241"/>
      <c r="K24" s="241"/>
      <c r="L24" s="241"/>
    </row>
    <row r="25" spans="1:12">
      <c r="A25" s="244"/>
      <c r="B25" s="244"/>
      <c r="C25" s="244"/>
      <c r="D25" s="244"/>
      <c r="E25" s="244"/>
      <c r="F25" s="244"/>
      <c r="G25" s="241"/>
      <c r="H25" s="241"/>
      <c r="I25" s="241"/>
      <c r="J25" s="241"/>
      <c r="K25" s="241"/>
      <c r="L25" s="241"/>
    </row>
  </sheetData>
  <mergeCells count="2">
    <mergeCell ref="A1:F1"/>
    <mergeCell ref="G1:K1"/>
  </mergeCells>
  <hyperlinks>
    <hyperlink ref="L2" r:id="rId1" display="https://regportal-tariff.ru/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L1" sqref="L1:L1048576"/>
    </sheetView>
  </sheetViews>
  <sheetFormatPr defaultRowHeight="15"/>
  <cols>
    <col min="1" max="1" width="9" customWidth="1"/>
    <col min="2" max="2" width="15.5703125" customWidth="1"/>
    <col min="3" max="3" width="20.42578125" customWidth="1"/>
    <col min="4" max="4" width="21.85546875" customWidth="1"/>
    <col min="5" max="5" width="15.42578125" customWidth="1"/>
    <col min="6" max="6" width="22.140625" customWidth="1"/>
    <col min="7" max="8" width="19.7109375" customWidth="1"/>
    <col min="9" max="9" width="20.85546875" customWidth="1"/>
    <col min="10" max="11" width="19.7109375" customWidth="1"/>
    <col min="12" max="12" width="21.140625" customWidth="1"/>
  </cols>
  <sheetData>
    <row r="1" spans="1:12">
      <c r="A1" s="275" t="s">
        <v>301</v>
      </c>
      <c r="B1" s="275"/>
      <c r="C1" s="275"/>
      <c r="D1" s="275"/>
      <c r="E1" s="275"/>
      <c r="F1" s="275"/>
      <c r="G1" s="276" t="s">
        <v>302</v>
      </c>
      <c r="H1" s="276"/>
      <c r="I1" s="276"/>
      <c r="J1" s="276"/>
      <c r="K1" s="276"/>
    </row>
    <row r="2" spans="1:12" ht="72">
      <c r="A2" s="245" t="s">
        <v>288</v>
      </c>
      <c r="B2" s="245" t="s">
        <v>289</v>
      </c>
      <c r="C2" s="245" t="s">
        <v>290</v>
      </c>
      <c r="D2" s="245" t="s">
        <v>291</v>
      </c>
      <c r="E2" s="245" t="s">
        <v>295</v>
      </c>
      <c r="F2" s="245" t="s">
        <v>292</v>
      </c>
      <c r="G2" s="245" t="s">
        <v>289</v>
      </c>
      <c r="H2" s="245" t="s">
        <v>290</v>
      </c>
      <c r="I2" s="245" t="s">
        <v>291</v>
      </c>
      <c r="J2" s="245" t="s">
        <v>295</v>
      </c>
      <c r="K2" s="245" t="s">
        <v>344</v>
      </c>
      <c r="L2" s="245" t="s">
        <v>345</v>
      </c>
    </row>
    <row r="3" spans="1:12">
      <c r="A3" s="244"/>
      <c r="B3" s="244"/>
      <c r="C3" s="244"/>
      <c r="D3" s="244"/>
      <c r="E3" s="244"/>
      <c r="F3" s="244"/>
      <c r="G3" s="241"/>
      <c r="H3" s="241"/>
      <c r="I3" s="241"/>
      <c r="J3" s="241"/>
      <c r="K3" s="241"/>
      <c r="L3" s="241"/>
    </row>
    <row r="4" spans="1:12">
      <c r="A4" s="244"/>
      <c r="B4" s="244"/>
      <c r="C4" s="244"/>
      <c r="D4" s="244"/>
      <c r="E4" s="244"/>
      <c r="F4" s="244"/>
      <c r="G4" s="241"/>
      <c r="H4" s="241"/>
      <c r="I4" s="241"/>
      <c r="J4" s="241"/>
      <c r="K4" s="241"/>
      <c r="L4" s="241"/>
    </row>
    <row r="5" spans="1:12">
      <c r="A5" s="244"/>
      <c r="B5" s="244"/>
      <c r="C5" s="244"/>
      <c r="D5" s="244"/>
      <c r="E5" s="244"/>
      <c r="F5" s="244"/>
      <c r="G5" s="241"/>
      <c r="H5" s="241"/>
      <c r="I5" s="241"/>
      <c r="J5" s="241"/>
      <c r="K5" s="241"/>
      <c r="L5" s="241"/>
    </row>
    <row r="6" spans="1:12">
      <c r="A6" s="244"/>
      <c r="B6" s="244"/>
      <c r="C6" s="244"/>
      <c r="D6" s="244"/>
      <c r="E6" s="244"/>
      <c r="F6" s="244"/>
      <c r="G6" s="241"/>
      <c r="H6" s="241"/>
      <c r="I6" s="241"/>
      <c r="J6" s="241"/>
      <c r="K6" s="241"/>
      <c r="L6" s="241"/>
    </row>
    <row r="7" spans="1:12">
      <c r="A7" s="244"/>
      <c r="B7" s="244"/>
      <c r="C7" s="244"/>
      <c r="D7" s="244"/>
      <c r="E7" s="244"/>
      <c r="F7" s="244"/>
      <c r="G7" s="241"/>
      <c r="H7" s="241"/>
      <c r="I7" s="241"/>
      <c r="J7" s="241"/>
      <c r="K7" s="241"/>
      <c r="L7" s="241"/>
    </row>
    <row r="8" spans="1:12">
      <c r="A8" s="244"/>
      <c r="B8" s="244"/>
      <c r="C8" s="244"/>
      <c r="D8" s="244"/>
      <c r="E8" s="244"/>
      <c r="F8" s="244"/>
      <c r="G8" s="241"/>
      <c r="H8" s="241"/>
      <c r="I8" s="241"/>
      <c r="J8" s="241"/>
      <c r="K8" s="241"/>
      <c r="L8" s="241"/>
    </row>
    <row r="9" spans="1:12">
      <c r="A9" s="244"/>
      <c r="B9" s="244"/>
      <c r="C9" s="244"/>
      <c r="D9" s="244"/>
      <c r="E9" s="244"/>
      <c r="F9" s="244"/>
      <c r="G9" s="241"/>
      <c r="H9" s="241"/>
      <c r="I9" s="241"/>
      <c r="J9" s="241"/>
      <c r="K9" s="241"/>
      <c r="L9" s="241"/>
    </row>
    <row r="10" spans="1:12">
      <c r="A10" s="244"/>
      <c r="B10" s="244"/>
      <c r="C10" s="244"/>
      <c r="D10" s="244"/>
      <c r="E10" s="244"/>
      <c r="F10" s="244"/>
      <c r="G10" s="241"/>
      <c r="H10" s="241"/>
      <c r="I10" s="241"/>
      <c r="J10" s="241"/>
      <c r="K10" s="241"/>
      <c r="L10" s="241"/>
    </row>
    <row r="11" spans="1:12">
      <c r="A11" s="244"/>
      <c r="B11" s="244"/>
      <c r="C11" s="244"/>
      <c r="D11" s="244"/>
      <c r="E11" s="244"/>
      <c r="F11" s="244"/>
      <c r="G11" s="241"/>
      <c r="H11" s="241"/>
      <c r="I11" s="241"/>
      <c r="J11" s="241"/>
      <c r="K11" s="241"/>
      <c r="L11" s="241"/>
    </row>
    <row r="12" spans="1:12">
      <c r="A12" s="244"/>
      <c r="B12" s="244"/>
      <c r="C12" s="244"/>
      <c r="D12" s="244"/>
      <c r="E12" s="244"/>
      <c r="F12" s="244"/>
      <c r="G12" s="241"/>
      <c r="H12" s="241"/>
      <c r="I12" s="241"/>
      <c r="J12" s="241"/>
      <c r="K12" s="241"/>
      <c r="L12" s="241"/>
    </row>
    <row r="13" spans="1:12">
      <c r="A13" s="244"/>
      <c r="B13" s="244"/>
      <c r="C13" s="244"/>
      <c r="D13" s="244"/>
      <c r="E13" s="244"/>
      <c r="F13" s="244"/>
      <c r="G13" s="241"/>
      <c r="H13" s="241"/>
      <c r="I13" s="241"/>
      <c r="J13" s="241"/>
      <c r="K13" s="241"/>
      <c r="L13" s="241"/>
    </row>
    <row r="14" spans="1:12">
      <c r="A14" s="244"/>
      <c r="B14" s="244"/>
      <c r="C14" s="244"/>
      <c r="D14" s="244"/>
      <c r="E14" s="244"/>
      <c r="F14" s="244"/>
      <c r="G14" s="241"/>
      <c r="H14" s="241"/>
      <c r="I14" s="241"/>
      <c r="J14" s="241"/>
      <c r="K14" s="241"/>
      <c r="L14" s="241"/>
    </row>
    <row r="15" spans="1:12">
      <c r="A15" s="244"/>
      <c r="B15" s="244"/>
      <c r="C15" s="244"/>
      <c r="D15" s="244"/>
      <c r="E15" s="244"/>
      <c r="F15" s="244"/>
      <c r="G15" s="241"/>
      <c r="H15" s="241"/>
      <c r="I15" s="241"/>
      <c r="J15" s="241"/>
      <c r="K15" s="241"/>
      <c r="L15" s="241"/>
    </row>
    <row r="16" spans="1:12">
      <c r="A16" s="244"/>
      <c r="B16" s="244"/>
      <c r="C16" s="244"/>
      <c r="D16" s="244"/>
      <c r="E16" s="244"/>
      <c r="F16" s="244"/>
      <c r="G16" s="241"/>
      <c r="H16" s="241"/>
      <c r="I16" s="241"/>
      <c r="J16" s="241"/>
      <c r="K16" s="241"/>
      <c r="L16" s="241"/>
    </row>
    <row r="17" spans="1:12">
      <c r="A17" s="244"/>
      <c r="B17" s="244"/>
      <c r="C17" s="244"/>
      <c r="D17" s="244"/>
      <c r="E17" s="244"/>
      <c r="F17" s="244"/>
      <c r="G17" s="241"/>
      <c r="H17" s="241"/>
      <c r="I17" s="241"/>
      <c r="J17" s="241"/>
      <c r="K17" s="241"/>
      <c r="L17" s="241"/>
    </row>
    <row r="18" spans="1:12">
      <c r="A18" s="244"/>
      <c r="B18" s="244"/>
      <c r="C18" s="244"/>
      <c r="D18" s="244"/>
      <c r="E18" s="244"/>
      <c r="F18" s="244"/>
      <c r="G18" s="241"/>
      <c r="H18" s="241"/>
      <c r="I18" s="241"/>
      <c r="J18" s="241"/>
      <c r="K18" s="241"/>
      <c r="L18" s="241"/>
    </row>
    <row r="19" spans="1:12">
      <c r="A19" s="244"/>
      <c r="B19" s="244"/>
      <c r="C19" s="244"/>
      <c r="D19" s="244"/>
      <c r="E19" s="244"/>
      <c r="F19" s="244"/>
      <c r="G19" s="241"/>
      <c r="H19" s="241"/>
      <c r="I19" s="241"/>
      <c r="J19" s="241"/>
      <c r="K19" s="241"/>
      <c r="L19" s="241"/>
    </row>
    <row r="20" spans="1:12">
      <c r="A20" s="244"/>
      <c r="B20" s="244"/>
      <c r="C20" s="244"/>
      <c r="D20" s="244"/>
      <c r="E20" s="244"/>
      <c r="F20" s="244"/>
      <c r="G20" s="241"/>
      <c r="H20" s="241"/>
      <c r="I20" s="241"/>
      <c r="J20" s="241"/>
      <c r="K20" s="241"/>
      <c r="L20" s="241"/>
    </row>
    <row r="21" spans="1:12">
      <c r="A21" s="244"/>
      <c r="B21" s="244"/>
      <c r="C21" s="244"/>
      <c r="D21" s="244"/>
      <c r="E21" s="244"/>
      <c r="F21" s="244"/>
      <c r="G21" s="241"/>
      <c r="H21" s="241"/>
      <c r="I21" s="241"/>
      <c r="J21" s="241"/>
      <c r="K21" s="241"/>
      <c r="L21" s="241"/>
    </row>
    <row r="22" spans="1:12">
      <c r="A22" s="244"/>
      <c r="B22" s="244"/>
      <c r="C22" s="244"/>
      <c r="D22" s="244"/>
      <c r="E22" s="244"/>
      <c r="F22" s="244"/>
      <c r="G22" s="241"/>
      <c r="H22" s="241"/>
      <c r="I22" s="241"/>
      <c r="J22" s="241"/>
      <c r="K22" s="241"/>
      <c r="L22" s="241"/>
    </row>
    <row r="23" spans="1:12">
      <c r="A23" s="244"/>
      <c r="B23" s="244"/>
      <c r="C23" s="244"/>
      <c r="D23" s="244"/>
      <c r="E23" s="244"/>
      <c r="F23" s="244"/>
      <c r="G23" s="241"/>
      <c r="H23" s="241"/>
      <c r="I23" s="241"/>
      <c r="J23" s="241"/>
      <c r="K23" s="241"/>
      <c r="L23" s="241"/>
    </row>
    <row r="24" spans="1:12">
      <c r="A24" s="244"/>
      <c r="B24" s="244"/>
      <c r="C24" s="244"/>
      <c r="D24" s="244"/>
      <c r="E24" s="244"/>
      <c r="F24" s="244"/>
      <c r="G24" s="241"/>
      <c r="H24" s="241"/>
      <c r="I24" s="241"/>
      <c r="J24" s="241"/>
      <c r="K24" s="241"/>
      <c r="L24" s="241"/>
    </row>
    <row r="25" spans="1:12">
      <c r="A25" s="244"/>
      <c r="B25" s="244"/>
      <c r="C25" s="244"/>
      <c r="D25" s="244"/>
      <c r="E25" s="244"/>
      <c r="F25" s="244"/>
      <c r="G25" s="241"/>
      <c r="H25" s="241"/>
      <c r="I25" s="241"/>
      <c r="J25" s="241"/>
      <c r="K25" s="241"/>
      <c r="L25" s="241"/>
    </row>
  </sheetData>
  <mergeCells count="2">
    <mergeCell ref="A1:F1"/>
    <mergeCell ref="G1:K1"/>
  </mergeCells>
  <hyperlinks>
    <hyperlink ref="L2" r:id="rId1" display="https://regportal-tariff.ru/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79"/>
  <sheetViews>
    <sheetView topLeftCell="A55" workbookViewId="0">
      <selection activeCell="D74" sqref="D74"/>
    </sheetView>
  </sheetViews>
  <sheetFormatPr defaultRowHeight="15"/>
  <cols>
    <col min="1" max="1" width="35.42578125" style="70" customWidth="1"/>
    <col min="2" max="2" width="18" style="70" customWidth="1"/>
    <col min="3" max="3" width="15.7109375" style="70" customWidth="1"/>
    <col min="4" max="4" width="14" style="70" customWidth="1"/>
    <col min="5" max="5" width="19.28515625" style="70" customWidth="1"/>
    <col min="6" max="6" width="18.42578125" style="70" customWidth="1"/>
    <col min="7" max="7" width="17.28515625" style="70" customWidth="1"/>
    <col min="8" max="9" width="9.140625" style="70"/>
    <col min="10" max="10" width="33.7109375" style="70" customWidth="1"/>
    <col min="14" max="14" width="48.7109375" style="67" customWidth="1"/>
  </cols>
  <sheetData>
    <row r="1" spans="14:14" ht="15.75" hidden="1" customHeight="1">
      <c r="N1" s="86"/>
    </row>
    <row r="2" spans="14:14" hidden="1">
      <c r="N2" s="87"/>
    </row>
    <row r="3" spans="14:14" ht="32.25" hidden="1" customHeight="1">
      <c r="N3" s="87"/>
    </row>
    <row r="4" spans="14:14" hidden="1">
      <c r="N4" s="87"/>
    </row>
    <row r="5" spans="14:14" ht="30.75" hidden="1" customHeight="1">
      <c r="N5" s="87"/>
    </row>
    <row r="6" spans="14:14" hidden="1">
      <c r="N6" s="87"/>
    </row>
    <row r="7" spans="14:14" ht="15" hidden="1" customHeight="1">
      <c r="N7" s="63" t="s">
        <v>36</v>
      </c>
    </row>
    <row r="8" spans="14:14" hidden="1">
      <c r="N8" s="64" t="s">
        <v>42</v>
      </c>
    </row>
    <row r="9" spans="14:14" hidden="1">
      <c r="N9" s="63" t="s">
        <v>14</v>
      </c>
    </row>
    <row r="10" spans="14:14" hidden="1">
      <c r="N10" s="63" t="s">
        <v>47</v>
      </c>
    </row>
    <row r="11" spans="14:14" hidden="1">
      <c r="N11" s="65" t="s">
        <v>51</v>
      </c>
    </row>
    <row r="12" spans="14:14" hidden="1">
      <c r="N12" s="65" t="s">
        <v>53</v>
      </c>
    </row>
    <row r="13" spans="14:14" hidden="1">
      <c r="N13" s="65" t="s">
        <v>55</v>
      </c>
    </row>
    <row r="14" spans="14:14" hidden="1">
      <c r="N14" s="65" t="s">
        <v>57</v>
      </c>
    </row>
    <row r="15" spans="14:14" hidden="1">
      <c r="N15" s="65" t="s">
        <v>59</v>
      </c>
    </row>
    <row r="16" spans="14:14" hidden="1">
      <c r="N16" s="65" t="s">
        <v>62</v>
      </c>
    </row>
    <row r="17" spans="14:14" hidden="1">
      <c r="N17" s="65" t="s">
        <v>64</v>
      </c>
    </row>
    <row r="18" spans="14:14" hidden="1">
      <c r="N18" s="65" t="s">
        <v>68</v>
      </c>
    </row>
    <row r="19" spans="14:14" hidden="1">
      <c r="N19" s="65" t="s">
        <v>71</v>
      </c>
    </row>
    <row r="20" spans="14:14" hidden="1">
      <c r="N20" s="65" t="s">
        <v>73</v>
      </c>
    </row>
    <row r="21" spans="14:14" ht="22.5" hidden="1">
      <c r="N21" s="65" t="s">
        <v>80</v>
      </c>
    </row>
    <row r="22" spans="14:14" ht="22.5" hidden="1">
      <c r="N22" s="65" t="s">
        <v>83</v>
      </c>
    </row>
    <row r="23" spans="14:14" hidden="1">
      <c r="N23" s="65" t="s">
        <v>86</v>
      </c>
    </row>
    <row r="24" spans="14:14" hidden="1">
      <c r="N24" s="65" t="s">
        <v>89</v>
      </c>
    </row>
    <row r="25" spans="14:14" hidden="1">
      <c r="N25" s="63" t="s">
        <v>90</v>
      </c>
    </row>
    <row r="26" spans="14:14" hidden="1">
      <c r="N26" s="65" t="s">
        <v>93</v>
      </c>
    </row>
    <row r="27" spans="14:14" hidden="1">
      <c r="N27" s="65" t="s">
        <v>95</v>
      </c>
    </row>
    <row r="28" spans="14:14" hidden="1">
      <c r="N28" s="65" t="s">
        <v>97</v>
      </c>
    </row>
    <row r="29" spans="14:14" hidden="1">
      <c r="N29" s="65" t="s">
        <v>99</v>
      </c>
    </row>
    <row r="30" spans="14:14" hidden="1">
      <c r="N30" s="65" t="s">
        <v>101</v>
      </c>
    </row>
    <row r="31" spans="14:14" hidden="1">
      <c r="N31" s="65" t="s">
        <v>103</v>
      </c>
    </row>
    <row r="32" spans="14:14" hidden="1">
      <c r="N32" s="65" t="s">
        <v>106</v>
      </c>
    </row>
    <row r="33" spans="14:14" hidden="1">
      <c r="N33" s="65" t="s">
        <v>108</v>
      </c>
    </row>
    <row r="34" spans="14:14" hidden="1">
      <c r="N34" s="65" t="s">
        <v>110</v>
      </c>
    </row>
    <row r="35" spans="14:14" hidden="1">
      <c r="N35" s="65" t="s">
        <v>112</v>
      </c>
    </row>
    <row r="36" spans="14:14" hidden="1">
      <c r="N36" s="65" t="s">
        <v>114</v>
      </c>
    </row>
    <row r="37" spans="14:14" hidden="1">
      <c r="N37" s="65" t="s">
        <v>116</v>
      </c>
    </row>
    <row r="38" spans="14:14" hidden="1">
      <c r="N38" s="65" t="s">
        <v>118</v>
      </c>
    </row>
    <row r="39" spans="14:14" hidden="1">
      <c r="N39" s="65" t="s">
        <v>120</v>
      </c>
    </row>
    <row r="40" spans="14:14" hidden="1">
      <c r="N40" s="65" t="s">
        <v>122</v>
      </c>
    </row>
    <row r="41" spans="14:14" hidden="1">
      <c r="N41" s="65" t="s">
        <v>124</v>
      </c>
    </row>
    <row r="42" spans="14:14" hidden="1">
      <c r="N42" s="65" t="s">
        <v>126</v>
      </c>
    </row>
    <row r="43" spans="14:14" hidden="1">
      <c r="N43" s="65" t="s">
        <v>128</v>
      </c>
    </row>
    <row r="44" spans="14:14" hidden="1">
      <c r="N44" s="65" t="s">
        <v>130</v>
      </c>
    </row>
    <row r="45" spans="14:14" hidden="1">
      <c r="N45" s="65" t="s">
        <v>132</v>
      </c>
    </row>
    <row r="46" spans="14:14" hidden="1">
      <c r="N46" s="65" t="s">
        <v>134</v>
      </c>
    </row>
    <row r="47" spans="14:14" hidden="1">
      <c r="N47" s="65" t="s">
        <v>136</v>
      </c>
    </row>
    <row r="48" spans="14:14" hidden="1">
      <c r="N48" s="66" t="s">
        <v>138</v>
      </c>
    </row>
    <row r="49" spans="1:10" hidden="1"/>
    <row r="50" spans="1:10" hidden="1"/>
    <row r="51" spans="1:10" hidden="1"/>
    <row r="52" spans="1:10" hidden="1"/>
    <row r="53" spans="1:10" hidden="1"/>
    <row r="54" spans="1:10" hidden="1"/>
    <row r="55" spans="1:10" ht="47.25">
      <c r="A55" s="68" t="s">
        <v>300</v>
      </c>
      <c r="B55" s="68"/>
      <c r="C55" s="68"/>
      <c r="D55" s="68"/>
      <c r="E55" s="68"/>
      <c r="F55" s="68"/>
      <c r="G55" s="68"/>
      <c r="H55" s="68"/>
      <c r="I55" s="69"/>
    </row>
    <row r="56" spans="1:10">
      <c r="A56" s="69"/>
      <c r="B56" s="69"/>
      <c r="C56" s="69"/>
      <c r="D56" s="69"/>
      <c r="E56" s="69"/>
      <c r="F56" s="69"/>
      <c r="G56" s="69"/>
      <c r="H56" s="69"/>
      <c r="I56" s="69"/>
    </row>
    <row r="57" spans="1:10" ht="22.5">
      <c r="A57" s="71" t="s">
        <v>0</v>
      </c>
      <c r="B57" s="89" t="s">
        <v>1</v>
      </c>
      <c r="C57" s="71"/>
      <c r="D57" s="71"/>
      <c r="E57" s="71"/>
      <c r="F57" s="71"/>
      <c r="G57" s="71"/>
      <c r="H57" s="71"/>
      <c r="I57" s="69"/>
    </row>
    <row r="58" spans="1:10">
      <c r="A58" s="69"/>
      <c r="B58" s="69"/>
      <c r="C58" s="69"/>
      <c r="D58" s="69"/>
      <c r="E58" s="69"/>
      <c r="F58" s="69"/>
      <c r="G58" s="69"/>
      <c r="H58" s="69"/>
      <c r="I58" s="69"/>
    </row>
    <row r="59" spans="1:10" ht="22.5">
      <c r="A59" s="71" t="s">
        <v>2</v>
      </c>
      <c r="B59" s="71" t="s">
        <v>3</v>
      </c>
      <c r="C59" s="71"/>
      <c r="D59" s="71"/>
      <c r="E59" s="71"/>
      <c r="F59" s="71"/>
      <c r="G59" s="71"/>
      <c r="H59" s="71"/>
      <c r="I59" s="69"/>
    </row>
    <row r="60" spans="1:10">
      <c r="A60" s="69"/>
      <c r="B60" s="69"/>
      <c r="C60" s="69"/>
      <c r="D60" s="69"/>
      <c r="E60" s="69"/>
      <c r="F60" s="69"/>
      <c r="G60" s="69"/>
      <c r="H60" s="69"/>
      <c r="I60" s="69"/>
    </row>
    <row r="61" spans="1:10">
      <c r="A61" s="72" t="s">
        <v>4</v>
      </c>
      <c r="B61" s="72"/>
      <c r="C61" s="73" t="s">
        <v>5</v>
      </c>
      <c r="D61" s="73"/>
      <c r="E61" s="73" t="s">
        <v>6</v>
      </c>
      <c r="F61" s="73"/>
      <c r="G61" s="73" t="s">
        <v>7</v>
      </c>
      <c r="H61" s="73"/>
      <c r="I61" s="73"/>
      <c r="J61" s="277" t="s">
        <v>142</v>
      </c>
    </row>
    <row r="62" spans="1:10">
      <c r="A62" s="72" t="s">
        <v>8</v>
      </c>
      <c r="B62" s="72"/>
      <c r="C62" s="73" t="s">
        <v>9</v>
      </c>
      <c r="D62" s="73" t="s">
        <v>10</v>
      </c>
      <c r="E62" s="73" t="s">
        <v>9</v>
      </c>
      <c r="F62" s="73" t="s">
        <v>10</v>
      </c>
      <c r="G62" s="73" t="s">
        <v>9</v>
      </c>
      <c r="H62" s="73" t="s">
        <v>10</v>
      </c>
      <c r="I62" s="73"/>
      <c r="J62" s="278"/>
    </row>
    <row r="63" spans="1:10">
      <c r="A63" s="72" t="s">
        <v>11</v>
      </c>
      <c r="B63" s="72"/>
      <c r="C63" s="73"/>
      <c r="D63" s="73"/>
      <c r="E63" s="73"/>
      <c r="F63" s="73"/>
      <c r="G63" s="73"/>
      <c r="H63" s="73"/>
      <c r="I63" s="73"/>
      <c r="J63" s="278"/>
    </row>
    <row r="64" spans="1:10">
      <c r="A64" s="74" t="s">
        <v>12</v>
      </c>
      <c r="B64" s="74"/>
      <c r="C64" s="75"/>
      <c r="D64" s="75"/>
      <c r="E64" s="76"/>
      <c r="F64" s="76"/>
      <c r="G64" s="75"/>
      <c r="H64" s="75"/>
      <c r="I64" s="75"/>
      <c r="J64" s="278"/>
    </row>
    <row r="65" spans="1:10">
      <c r="A65" s="77" t="s">
        <v>13</v>
      </c>
      <c r="B65" s="77"/>
      <c r="C65" s="78"/>
      <c r="D65" s="78"/>
      <c r="E65" s="79">
        <f>SUM(E66:E76)</f>
        <v>0</v>
      </c>
      <c r="F65" s="79">
        <f>SUM(F66:F76)</f>
        <v>0</v>
      </c>
      <c r="G65" s="78"/>
      <c r="H65" s="78"/>
      <c r="I65" s="78"/>
      <c r="J65" s="279"/>
    </row>
    <row r="66" spans="1:10">
      <c r="A66" s="88" t="s">
        <v>14</v>
      </c>
      <c r="B66" s="80"/>
      <c r="C66" s="81"/>
      <c r="D66" s="81"/>
      <c r="E66" s="82"/>
      <c r="F66" s="82"/>
      <c r="G66" s="81"/>
      <c r="H66" s="81"/>
      <c r="I66" s="81"/>
      <c r="J66" s="81" t="s">
        <v>14</v>
      </c>
    </row>
    <row r="67" spans="1:10">
      <c r="A67" s="80" t="s">
        <v>18</v>
      </c>
      <c r="B67" s="80"/>
      <c r="C67" s="81"/>
      <c r="D67" s="81"/>
      <c r="E67" s="82"/>
      <c r="F67" s="82"/>
      <c r="G67" s="81"/>
      <c r="H67" s="81"/>
      <c r="I67" s="81"/>
      <c r="J67" s="81" t="s">
        <v>47</v>
      </c>
    </row>
    <row r="68" spans="1:10">
      <c r="A68" s="80" t="s">
        <v>16</v>
      </c>
      <c r="B68" s="80"/>
      <c r="C68" s="81"/>
      <c r="D68" s="81"/>
      <c r="E68" s="82"/>
      <c r="F68" s="82"/>
      <c r="G68" s="81"/>
      <c r="H68" s="81"/>
      <c r="I68" s="81"/>
      <c r="J68" s="81" t="s">
        <v>36</v>
      </c>
    </row>
    <row r="69" spans="1:10">
      <c r="A69" s="80" t="s">
        <v>19</v>
      </c>
      <c r="B69" s="80"/>
      <c r="C69" s="81"/>
      <c r="D69" s="81"/>
      <c r="E69" s="82"/>
      <c r="F69" s="82"/>
      <c r="G69" s="81"/>
      <c r="H69" s="81"/>
      <c r="I69" s="81"/>
      <c r="J69" s="81" t="s">
        <v>134</v>
      </c>
    </row>
    <row r="70" spans="1:10" ht="26.25" customHeight="1">
      <c r="A70" s="80" t="s">
        <v>20</v>
      </c>
      <c r="B70" s="80"/>
      <c r="C70" s="81"/>
      <c r="D70" s="81"/>
      <c r="E70" s="82"/>
      <c r="F70" s="82"/>
      <c r="G70" s="81"/>
      <c r="H70" s="81"/>
      <c r="I70" s="81"/>
      <c r="J70" s="81" t="s">
        <v>90</v>
      </c>
    </row>
    <row r="71" spans="1:10" ht="30.75" customHeight="1">
      <c r="A71" s="88" t="s">
        <v>143</v>
      </c>
      <c r="B71" s="80"/>
      <c r="C71" s="81"/>
      <c r="D71" s="81"/>
      <c r="E71" s="82"/>
      <c r="F71" s="82"/>
      <c r="G71" s="81"/>
      <c r="H71" s="81"/>
      <c r="I71" s="81"/>
      <c r="J71" s="81" t="s">
        <v>112</v>
      </c>
    </row>
    <row r="72" spans="1:10" ht="30.75" customHeight="1">
      <c r="A72" s="88"/>
      <c r="B72" s="80"/>
      <c r="C72" s="81"/>
      <c r="D72" s="81"/>
      <c r="E72" s="82"/>
      <c r="F72" s="82"/>
      <c r="G72" s="81"/>
      <c r="H72" s="81"/>
      <c r="I72" s="81"/>
      <c r="J72" s="81"/>
    </row>
    <row r="73" spans="1:10" ht="30.75" customHeight="1">
      <c r="A73" s="88"/>
      <c r="B73" s="80"/>
      <c r="C73" s="81"/>
      <c r="D73" s="81"/>
      <c r="E73" s="82"/>
      <c r="F73" s="82"/>
      <c r="G73" s="81"/>
      <c r="H73" s="81"/>
      <c r="I73" s="81"/>
      <c r="J73" s="81"/>
    </row>
    <row r="74" spans="1:10" ht="30.75" customHeight="1">
      <c r="A74" s="88" t="s">
        <v>21</v>
      </c>
      <c r="B74" s="80"/>
      <c r="C74" s="81"/>
      <c r="D74" s="81"/>
      <c r="E74" s="82"/>
      <c r="F74" s="82"/>
      <c r="G74" s="81"/>
      <c r="H74" s="81"/>
      <c r="I74" s="81"/>
      <c r="J74" s="81" t="s">
        <v>42</v>
      </c>
    </row>
    <row r="75" spans="1:10">
      <c r="A75" s="80" t="s">
        <v>21</v>
      </c>
      <c r="B75" s="80"/>
      <c r="C75" s="81"/>
      <c r="D75" s="81"/>
      <c r="E75" s="82"/>
      <c r="F75" s="82"/>
      <c r="G75" s="81"/>
      <c r="H75" s="81"/>
      <c r="I75" s="81"/>
      <c r="J75" s="81" t="s">
        <v>86</v>
      </c>
    </row>
    <row r="76" spans="1:10">
      <c r="A76" s="80" t="s">
        <v>22</v>
      </c>
      <c r="B76" s="80"/>
      <c r="C76" s="81"/>
      <c r="D76" s="81"/>
      <c r="E76" s="82"/>
      <c r="F76" s="82"/>
      <c r="G76" s="81"/>
      <c r="H76" s="81"/>
      <c r="I76" s="81"/>
      <c r="J76" s="81" t="s">
        <v>136</v>
      </c>
    </row>
    <row r="77" spans="1:10">
      <c r="A77" s="83" t="s">
        <v>17</v>
      </c>
      <c r="B77" s="83"/>
      <c r="C77" s="84"/>
      <c r="D77" s="84"/>
      <c r="E77" s="85">
        <f>SUM(E66:E76)</f>
        <v>0</v>
      </c>
      <c r="F77" s="85">
        <f>SUM(F66:F76)</f>
        <v>0</v>
      </c>
      <c r="G77" s="84"/>
      <c r="H77" s="84"/>
      <c r="I77" s="84"/>
      <c r="J77" s="84"/>
    </row>
    <row r="79" spans="1:10">
      <c r="A79" s="70" t="s">
        <v>241</v>
      </c>
    </row>
  </sheetData>
  <sheetProtection formatCells="0" formatColumns="0" formatRows="0" insertRows="0" deleteRows="0"/>
  <mergeCells count="1">
    <mergeCell ref="J61:J65"/>
  </mergeCells>
  <dataValidations count="1">
    <dataValidation type="list" allowBlank="1" showInputMessage="1" showErrorMessage="1" sqref="J66:J76">
      <formula1>$N$7:$N$48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">
    <tabColor rgb="FFE6B8B7"/>
    <outlinePr summaryBelow="0"/>
    <pageSetUpPr fitToPage="1"/>
  </sheetPr>
  <dimension ref="A1:BP73"/>
  <sheetViews>
    <sheetView showGridLines="0" topLeftCell="A11" zoomScaleNormal="100" workbookViewId="0">
      <pane xSplit="8" ySplit="8" topLeftCell="I19" activePane="bottomRight" state="frozen"/>
      <selection activeCell="A11" sqref="A11:XFD11"/>
      <selection pane="topRight" activeCell="A11" sqref="A11:XFD11"/>
      <selection pane="bottomLeft" activeCell="A11" sqref="A11:XFD11"/>
      <selection pane="bottomRight" activeCell="I33" sqref="I33:I34"/>
    </sheetView>
  </sheetViews>
  <sheetFormatPr defaultColWidth="10.28515625" defaultRowHeight="12.75" outlineLevelRow="1"/>
  <cols>
    <col min="1" max="4" width="1.140625" style="1" hidden="1" customWidth="1"/>
    <col min="5" max="5" width="7.28515625" style="2" hidden="1" customWidth="1"/>
    <col min="6" max="6" width="7.7109375" style="2" customWidth="1"/>
    <col min="7" max="7" width="8.28515625" style="11" customWidth="1"/>
    <col min="8" max="8" width="70.42578125" style="9" customWidth="1"/>
    <col min="9" max="9" width="16.42578125" style="9" customWidth="1"/>
    <col min="10" max="10" width="15.5703125" style="9" customWidth="1"/>
    <col min="11" max="24" width="10.7109375" style="9" hidden="1" customWidth="1"/>
    <col min="25" max="25" width="20.7109375" style="9" hidden="1" customWidth="1"/>
    <col min="26" max="16384" width="10.28515625" style="2"/>
  </cols>
  <sheetData>
    <row r="1" spans="1:68" hidden="1">
      <c r="G1" s="3"/>
      <c r="H1" s="4"/>
      <c r="I1" s="5" t="e">
        <f>IF(I14="",#REF!,I14)</f>
        <v>#REF!</v>
      </c>
      <c r="J1" s="5" t="e">
        <f t="shared" ref="J1:J3" si="0">IF(J14="",I1,J14)</f>
        <v>#REF!</v>
      </c>
      <c r="K1" s="5" t="str">
        <f>IF(K14="",#REF!,K14)</f>
        <v>По данным ДТР ТО</v>
      </c>
      <c r="L1" s="5" t="str">
        <f t="shared" ref="L1:X3" si="1">IF(L14="",K1,L14)</f>
        <v>По данным ДТР ТО</v>
      </c>
      <c r="M1" s="5" t="str">
        <f t="shared" si="1"/>
        <v>По данным ДТР ТО</v>
      </c>
      <c r="N1" s="5" t="str">
        <f t="shared" si="1"/>
        <v>По данным ДТР ТО</v>
      </c>
      <c r="O1" s="5" t="str">
        <f t="shared" si="1"/>
        <v>По данным ДТР ТО</v>
      </c>
      <c r="P1" s="5" t="str">
        <f t="shared" si="1"/>
        <v>По данным ДТР ТО</v>
      </c>
      <c r="Q1" s="5" t="str">
        <f t="shared" si="1"/>
        <v>По данным ДТР ТО</v>
      </c>
      <c r="R1" s="5" t="str">
        <f t="shared" si="1"/>
        <v>По данным ДТР ТО</v>
      </c>
      <c r="S1" s="5" t="str">
        <f t="shared" si="1"/>
        <v>По данным ДТР ТО</v>
      </c>
      <c r="T1" s="5" t="str">
        <f t="shared" si="1"/>
        <v>По данным ДТР ТО</v>
      </c>
      <c r="U1" s="5" t="str">
        <f t="shared" si="1"/>
        <v>По данным ДТР ТО</v>
      </c>
      <c r="V1" s="5" t="str">
        <f t="shared" si="1"/>
        <v>По данным ДТР ТО</v>
      </c>
      <c r="W1" s="5" t="str">
        <f t="shared" si="1"/>
        <v>По данным ДТР ТО</v>
      </c>
      <c r="X1" s="5" t="str">
        <f t="shared" si="1"/>
        <v>По данным ДТР ТО</v>
      </c>
      <c r="Y1" s="5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</row>
    <row r="2" spans="1:68" hidden="1">
      <c r="G2" s="3"/>
      <c r="H2" s="4"/>
      <c r="I2" s="5" t="e">
        <f>IF(I15="",#REF!,I15)</f>
        <v>#REF!</v>
      </c>
      <c r="J2" s="5" t="e">
        <f t="shared" si="0"/>
        <v>#REF!</v>
      </c>
      <c r="K2" s="5">
        <f>IF(K15="",#REF!,K15)</f>
        <v>2015</v>
      </c>
      <c r="L2" s="5">
        <f t="shared" si="1"/>
        <v>2015</v>
      </c>
      <c r="M2" s="5">
        <f t="shared" si="1"/>
        <v>2016</v>
      </c>
      <c r="N2" s="5">
        <f t="shared" si="1"/>
        <v>2016</v>
      </c>
      <c r="O2" s="5">
        <f t="shared" si="1"/>
        <v>2017</v>
      </c>
      <c r="P2" s="5">
        <f t="shared" si="1"/>
        <v>2017</v>
      </c>
      <c r="Q2" s="5">
        <f t="shared" si="1"/>
        <v>2017</v>
      </c>
      <c r="R2" s="5">
        <f t="shared" si="1"/>
        <v>2017</v>
      </c>
      <c r="S2" s="5">
        <f t="shared" si="1"/>
        <v>2018</v>
      </c>
      <c r="T2" s="5">
        <f t="shared" si="1"/>
        <v>2018</v>
      </c>
      <c r="U2" s="5">
        <f t="shared" si="1"/>
        <v>2019</v>
      </c>
      <c r="V2" s="5">
        <f t="shared" si="1"/>
        <v>2019</v>
      </c>
      <c r="W2" s="5">
        <f t="shared" si="1"/>
        <v>2019</v>
      </c>
      <c r="X2" s="5">
        <f t="shared" si="1"/>
        <v>2019</v>
      </c>
      <c r="Y2" s="5"/>
    </row>
    <row r="3" spans="1:68" hidden="1">
      <c r="G3" s="3"/>
      <c r="H3" s="4"/>
      <c r="I3" s="5" t="str">
        <f>IF(I16="",#REF!,I16)</f>
        <v>факт 2024</v>
      </c>
      <c r="J3" s="5" t="str">
        <f t="shared" si="0"/>
        <v>факт 2024</v>
      </c>
      <c r="K3" s="5" t="str">
        <f>IF(K16="",#REF!,K16)</f>
        <v>факт</v>
      </c>
      <c r="L3" s="5" t="str">
        <f t="shared" si="1"/>
        <v>факт</v>
      </c>
      <c r="M3" s="5" t="str">
        <f t="shared" si="1"/>
        <v>факт</v>
      </c>
      <c r="N3" s="5" t="str">
        <f t="shared" si="1"/>
        <v>факт</v>
      </c>
      <c r="O3" s="5" t="str">
        <f t="shared" si="1"/>
        <v>план</v>
      </c>
      <c r="P3" s="5" t="str">
        <f t="shared" si="1"/>
        <v>план</v>
      </c>
      <c r="Q3" s="5" t="str">
        <f t="shared" si="1"/>
        <v>факт</v>
      </c>
      <c r="R3" s="5" t="str">
        <f t="shared" si="1"/>
        <v>факт</v>
      </c>
      <c r="S3" s="5" t="str">
        <f t="shared" si="1"/>
        <v>план</v>
      </c>
      <c r="T3" s="5" t="str">
        <f t="shared" si="1"/>
        <v>план</v>
      </c>
      <c r="U3" s="5" t="str">
        <f t="shared" si="1"/>
        <v>план</v>
      </c>
      <c r="V3" s="5" t="str">
        <f t="shared" si="1"/>
        <v>план</v>
      </c>
      <c r="W3" s="5" t="str">
        <f t="shared" si="1"/>
        <v>план</v>
      </c>
      <c r="X3" s="5" t="str">
        <f t="shared" si="1"/>
        <v>план</v>
      </c>
      <c r="Y3" s="5"/>
    </row>
    <row r="4" spans="1:68" hidden="1">
      <c r="G4" s="3"/>
      <c r="H4" s="4"/>
      <c r="I4" s="5" t="e">
        <f>IF(IF(I17="",#REF!,I17) = 0, "Год",IF(I17="",#REF!,I17))</f>
        <v>#REF!</v>
      </c>
      <c r="J4" s="5" t="e">
        <f t="shared" ref="J4" si="2">IF(IF(J17="",I4,J17) = 0, "Год",IF(J17="",I4,J17))</f>
        <v>#REF!</v>
      </c>
      <c r="K4" s="5" t="e">
        <f>IF(IF(K17="",#REF!,K17) = 0, "Год",IF(K17="",#REF!,K17))</f>
        <v>#REF!</v>
      </c>
      <c r="L4" s="5" t="e">
        <f t="shared" ref="L4:X4" si="3">IF(IF(L17="",K4,L17) = 0, "Год",IF(L17="",K4,L17))</f>
        <v>#REF!</v>
      </c>
      <c r="M4" s="5" t="e">
        <f t="shared" si="3"/>
        <v>#REF!</v>
      </c>
      <c r="N4" s="5" t="e">
        <f t="shared" si="3"/>
        <v>#REF!</v>
      </c>
      <c r="O4" s="5" t="e">
        <f t="shared" si="3"/>
        <v>#REF!</v>
      </c>
      <c r="P4" s="5" t="e">
        <f t="shared" si="3"/>
        <v>#REF!</v>
      </c>
      <c r="Q4" s="5" t="e">
        <f t="shared" si="3"/>
        <v>#REF!</v>
      </c>
      <c r="R4" s="5" t="e">
        <f t="shared" si="3"/>
        <v>#REF!</v>
      </c>
      <c r="S4" s="5" t="e">
        <f t="shared" si="3"/>
        <v>#REF!</v>
      </c>
      <c r="T4" s="5" t="e">
        <f t="shared" si="3"/>
        <v>#REF!</v>
      </c>
      <c r="U4" s="5" t="str">
        <f t="shared" si="3"/>
        <v>Год</v>
      </c>
      <c r="V4" s="5" t="str">
        <f t="shared" si="3"/>
        <v>Год</v>
      </c>
      <c r="W4" s="5" t="str">
        <f t="shared" si="3"/>
        <v>1 пг</v>
      </c>
      <c r="X4" s="5" t="str">
        <f t="shared" si="3"/>
        <v>2 пг</v>
      </c>
      <c r="Y4" s="5"/>
    </row>
    <row r="5" spans="1:68" hidden="1">
      <c r="G5" s="3"/>
      <c r="H5" s="4"/>
      <c r="I5" s="5" t="e">
        <f t="shared" ref="I5:J5" si="4">I1&amp;I2&amp;I3&amp;I4</f>
        <v>#REF!</v>
      </c>
      <c r="J5" s="5" t="e">
        <f t="shared" si="4"/>
        <v>#REF!</v>
      </c>
      <c r="K5" s="5" t="e">
        <f t="shared" ref="K5:X5" si="5">K1&amp;K2&amp;K3&amp;K4</f>
        <v>#REF!</v>
      </c>
      <c r="L5" s="5" t="e">
        <f t="shared" si="5"/>
        <v>#REF!</v>
      </c>
      <c r="M5" s="5" t="e">
        <f t="shared" si="5"/>
        <v>#REF!</v>
      </c>
      <c r="N5" s="5" t="e">
        <f t="shared" si="5"/>
        <v>#REF!</v>
      </c>
      <c r="O5" s="5" t="e">
        <f t="shared" si="5"/>
        <v>#REF!</v>
      </c>
      <c r="P5" s="5" t="e">
        <f t="shared" si="5"/>
        <v>#REF!</v>
      </c>
      <c r="Q5" s="5" t="e">
        <f t="shared" si="5"/>
        <v>#REF!</v>
      </c>
      <c r="R5" s="5" t="e">
        <f t="shared" si="5"/>
        <v>#REF!</v>
      </c>
      <c r="S5" s="5" t="e">
        <f t="shared" si="5"/>
        <v>#REF!</v>
      </c>
      <c r="T5" s="5" t="e">
        <f t="shared" si="5"/>
        <v>#REF!</v>
      </c>
      <c r="U5" s="5" t="str">
        <f t="shared" si="5"/>
        <v>По данным ДТР ТО2019планГод</v>
      </c>
      <c r="V5" s="5" t="str">
        <f t="shared" si="5"/>
        <v>По данным ДТР ТО2019планГод</v>
      </c>
      <c r="W5" s="5" t="str">
        <f t="shared" si="5"/>
        <v>По данным ДТР ТО2019план1 пг</v>
      </c>
      <c r="X5" s="5" t="str">
        <f t="shared" si="5"/>
        <v>По данным ДТР ТО2019план2 пг</v>
      </c>
      <c r="Y5" s="5"/>
    </row>
    <row r="6" spans="1:68" hidden="1">
      <c r="A6" s="7"/>
      <c r="B6" s="7"/>
      <c r="C6" s="7"/>
      <c r="D6" s="7"/>
      <c r="E6" s="7"/>
      <c r="F6" s="7"/>
      <c r="G6" s="8"/>
      <c r="J6" s="10"/>
    </row>
    <row r="7" spans="1:68" hidden="1">
      <c r="A7" s="7"/>
      <c r="B7" s="7"/>
      <c r="C7" s="7"/>
      <c r="D7" s="7"/>
      <c r="E7" s="7"/>
      <c r="F7" s="7"/>
      <c r="G7" s="8"/>
      <c r="J7" s="10"/>
    </row>
    <row r="8" spans="1:68" hidden="1">
      <c r="A8" s="7"/>
      <c r="B8" s="7"/>
      <c r="C8" s="7"/>
      <c r="D8" s="7"/>
      <c r="E8" s="7"/>
      <c r="F8" s="7"/>
      <c r="G8" s="8"/>
      <c r="J8" s="10"/>
    </row>
    <row r="9" spans="1:68" hidden="1">
      <c r="A9" s="7"/>
      <c r="B9" s="7"/>
      <c r="C9" s="7"/>
      <c r="D9" s="7"/>
      <c r="E9" s="7"/>
      <c r="F9" s="7"/>
      <c r="G9" s="8"/>
      <c r="J9" s="10"/>
    </row>
    <row r="10" spans="1:68" hidden="1"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68" ht="15.95" customHeight="1"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68" s="14" customFormat="1" ht="20.100000000000001" customHeight="1">
      <c r="A12" s="13"/>
      <c r="B12" s="13"/>
      <c r="C12" s="13"/>
      <c r="D12" s="13"/>
      <c r="G12" s="15" t="s">
        <v>23</v>
      </c>
      <c r="H12" s="16"/>
      <c r="I12" s="17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68">
      <c r="G13" s="18"/>
      <c r="H13" s="4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68" ht="28.5" customHeight="1">
      <c r="G14" s="289" t="s">
        <v>24</v>
      </c>
      <c r="H14" s="290" t="s">
        <v>25</v>
      </c>
      <c r="I14" s="291"/>
      <c r="J14" s="291"/>
      <c r="K14" s="283" t="s">
        <v>26</v>
      </c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84"/>
    </row>
    <row r="15" spans="1:68">
      <c r="G15" s="289"/>
      <c r="H15" s="290"/>
      <c r="I15" s="282"/>
      <c r="J15" s="281"/>
      <c r="K15" s="280">
        <f>god-4</f>
        <v>2015</v>
      </c>
      <c r="L15" s="281"/>
      <c r="M15" s="280">
        <f>god-3</f>
        <v>2016</v>
      </c>
      <c r="N15" s="281"/>
      <c r="O15" s="280">
        <f>god-2</f>
        <v>2017</v>
      </c>
      <c r="P15" s="282"/>
      <c r="Q15" s="282"/>
      <c r="R15" s="281"/>
      <c r="S15" s="283">
        <f>god-1</f>
        <v>2018</v>
      </c>
      <c r="T15" s="284"/>
      <c r="U15" s="285">
        <f>god</f>
        <v>2019</v>
      </c>
      <c r="V15" s="286"/>
      <c r="W15" s="286"/>
      <c r="X15" s="287"/>
      <c r="Y15" s="292" t="s">
        <v>27</v>
      </c>
    </row>
    <row r="16" spans="1:68" ht="12.75" customHeight="1">
      <c r="G16" s="289"/>
      <c r="H16" s="290"/>
      <c r="I16" s="293" t="s">
        <v>303</v>
      </c>
      <c r="J16" s="294"/>
      <c r="K16" s="293" t="s">
        <v>28</v>
      </c>
      <c r="L16" s="294"/>
      <c r="M16" s="293" t="s">
        <v>28</v>
      </c>
      <c r="N16" s="294"/>
      <c r="O16" s="293" t="s">
        <v>29</v>
      </c>
      <c r="P16" s="294"/>
      <c r="Q16" s="293" t="s">
        <v>28</v>
      </c>
      <c r="R16" s="294"/>
      <c r="S16" s="293" t="s">
        <v>29</v>
      </c>
      <c r="T16" s="294"/>
      <c r="U16" s="297" t="s">
        <v>29</v>
      </c>
      <c r="V16" s="297"/>
      <c r="W16" s="297"/>
      <c r="X16" s="297"/>
      <c r="Y16" s="292"/>
    </row>
    <row r="17" spans="1:25" ht="12.75" customHeight="1">
      <c r="G17" s="289"/>
      <c r="H17" s="290"/>
      <c r="I17" s="300"/>
      <c r="J17" s="301"/>
      <c r="K17" s="295"/>
      <c r="L17" s="296"/>
      <c r="M17" s="295"/>
      <c r="N17" s="296"/>
      <c r="O17" s="295"/>
      <c r="P17" s="296"/>
      <c r="Q17" s="295"/>
      <c r="R17" s="296"/>
      <c r="S17" s="295"/>
      <c r="T17" s="296"/>
      <c r="U17" s="298" t="s">
        <v>30</v>
      </c>
      <c r="V17" s="299"/>
      <c r="W17" s="20" t="s">
        <v>31</v>
      </c>
      <c r="X17" s="20" t="s">
        <v>32</v>
      </c>
      <c r="Y17" s="292"/>
    </row>
    <row r="18" spans="1:25" s="22" customFormat="1" ht="26.25" customHeight="1">
      <c r="A18" s="21"/>
      <c r="B18" s="21"/>
      <c r="C18" s="21"/>
      <c r="D18" s="21"/>
      <c r="G18" s="289"/>
      <c r="H18" s="290"/>
      <c r="I18" s="23" t="s">
        <v>33</v>
      </c>
      <c r="J18" s="24" t="s">
        <v>34</v>
      </c>
      <c r="K18" s="23" t="s">
        <v>33</v>
      </c>
      <c r="L18" s="24" t="s">
        <v>34</v>
      </c>
      <c r="M18" s="23" t="s">
        <v>33</v>
      </c>
      <c r="N18" s="24" t="s">
        <v>34</v>
      </c>
      <c r="O18" s="23" t="s">
        <v>33</v>
      </c>
      <c r="P18" s="24" t="s">
        <v>34</v>
      </c>
      <c r="Q18" s="23" t="s">
        <v>33</v>
      </c>
      <c r="R18" s="24" t="s">
        <v>34</v>
      </c>
      <c r="S18" s="23" t="s">
        <v>33</v>
      </c>
      <c r="T18" s="24" t="s">
        <v>34</v>
      </c>
      <c r="U18" s="23" t="s">
        <v>33</v>
      </c>
      <c r="V18" s="24" t="s">
        <v>34</v>
      </c>
      <c r="W18" s="23" t="s">
        <v>33</v>
      </c>
      <c r="X18" s="23" t="s">
        <v>33</v>
      </c>
      <c r="Y18" s="292"/>
    </row>
    <row r="19" spans="1:25" ht="12.75" customHeight="1">
      <c r="A19" s="25"/>
      <c r="B19" s="25"/>
      <c r="C19" s="25"/>
      <c r="D19" s="25"/>
      <c r="E19" s="25"/>
      <c r="F19" s="25"/>
      <c r="G19" s="202"/>
      <c r="H19" s="203" t="str">
        <f>[2]Сметы!E15</f>
        <v>Общехозяйственные расходы</v>
      </c>
      <c r="I19" s="26">
        <f>SUM(I20,I23,I25:I27,I33,I39,I44,I52,I45)</f>
        <v>0</v>
      </c>
      <c r="J19" s="27">
        <f>1</f>
        <v>1</v>
      </c>
      <c r="K19" s="26" t="e">
        <f>SUM(K20,K23,K25:K27,K33,K39,K44,K52,K45)</f>
        <v>#REF!</v>
      </c>
      <c r="L19" s="27">
        <f>1</f>
        <v>1</v>
      </c>
      <c r="M19" s="26" t="e">
        <f>SUM(M20,M23,M25:M27,M33,M39,M44,M52,M45)</f>
        <v>#REF!</v>
      </c>
      <c r="N19" s="27">
        <f>1</f>
        <v>1</v>
      </c>
      <c r="O19" s="26" t="e">
        <f>SUM(O20,O23,O25:O27,O33,O39,O44,O52,O45)</f>
        <v>#REF!</v>
      </c>
      <c r="P19" s="27">
        <f>1</f>
        <v>1</v>
      </c>
      <c r="Q19" s="26" t="e">
        <f>SUM(Q20,Q23,Q25:Q27,Q33,Q39,Q44,Q52,Q45)</f>
        <v>#REF!</v>
      </c>
      <c r="R19" s="27">
        <f>1</f>
        <v>1</v>
      </c>
      <c r="S19" s="26" t="e">
        <f>SUM(S20,S23,S25:S27,S33,S39,S44,S52,S45)</f>
        <v>#REF!</v>
      </c>
      <c r="T19" s="27">
        <f>1</f>
        <v>1</v>
      </c>
      <c r="U19" s="26" t="e">
        <f>SUM(U20,U23,U25:U27,U33,U39,U44,U52,U45)</f>
        <v>#REF!</v>
      </c>
      <c r="V19" s="27">
        <f>1</f>
        <v>1</v>
      </c>
      <c r="W19" s="26" t="e">
        <f>SUM(W20,W23,W25:W27,W33,W39,W44,W52,W45)</f>
        <v>#REF!</v>
      </c>
      <c r="X19" s="26" t="e">
        <f>SUM(X20,X23,X25:X27,X33,X39,X44,X52,X45)</f>
        <v>#REF!</v>
      </c>
      <c r="Y19" s="28"/>
    </row>
    <row r="20" spans="1:25" ht="15" customHeight="1" outlineLevel="1">
      <c r="A20" s="29" t="str">
        <f>H19</f>
        <v>Общехозяйственные расходы</v>
      </c>
      <c r="B20" s="29" t="str">
        <f t="shared" ref="B20:B71" si="6">A20&amp;H20</f>
        <v>Общехозяйственные расходыЗаработная плата всего</v>
      </c>
      <c r="C20" s="29"/>
      <c r="D20" s="29"/>
      <c r="E20" s="30" t="s">
        <v>35</v>
      </c>
      <c r="F20" s="30"/>
      <c r="G20" s="31">
        <v>1</v>
      </c>
      <c r="H20" s="32" t="s">
        <v>36</v>
      </c>
      <c r="I20" s="33">
        <f>SUMIF('счет 26'!$J$66:$J$76,'Смета ОХР'!H20,'счет 26'!$E$66:$E$76)</f>
        <v>0</v>
      </c>
      <c r="J20" s="34">
        <f>IFERROR(I20/I$19,0)</f>
        <v>0</v>
      </c>
      <c r="K20" s="35" t="e">
        <f>INDEX('[2]ФОТ (руководство)'!$I$19:$AD$137,MATCH($A20&amp;$E20,'[2]ФОТ (руководство)'!$D$19:$D$137,0),MATCH(K$5,'[2]ФОТ (руководство)'!$I$5:$AC$5,0))</f>
        <v>#REF!</v>
      </c>
      <c r="L20" s="34">
        <f>IFERROR(K20/K$19,0)</f>
        <v>0</v>
      </c>
      <c r="M20" s="35" t="e">
        <f>INDEX('[2]ФОТ (руководство)'!$I$19:$AD$137,MATCH($A20&amp;$E20,'[2]ФОТ (руководство)'!$D$19:$D$137,0),MATCH(M$5,'[2]ФОТ (руководство)'!$I$5:$AC$5,0))</f>
        <v>#REF!</v>
      </c>
      <c r="N20" s="34">
        <f>IFERROR(M20/M$19,0)</f>
        <v>0</v>
      </c>
      <c r="O20" s="35" t="e">
        <f>INDEX('[2]ФОТ (руководство)'!$I$19:$AD$137,MATCH($A20&amp;$E20,'[2]ФОТ (руководство)'!$D$19:$D$137,0),MATCH(O$5,'[2]ФОТ (руководство)'!$I$5:$AC$5,0))</f>
        <v>#REF!</v>
      </c>
      <c r="P20" s="34">
        <f>IFERROR(O20/O$19,0)</f>
        <v>0</v>
      </c>
      <c r="Q20" s="35" t="e">
        <f>INDEX('[2]ФОТ (руководство)'!$I$19:$AD$137,MATCH($A20&amp;$E20,'[2]ФОТ (руководство)'!$D$19:$D$137,0),MATCH(Q$5,'[2]ФОТ (руководство)'!$I$5:$AC$5,0))</f>
        <v>#REF!</v>
      </c>
      <c r="R20" s="34">
        <f>IFERROR(Q20/Q$19,0)</f>
        <v>0</v>
      </c>
      <c r="S20" s="35" t="e">
        <f>INDEX('[2]ФОТ (руководство)'!$I$19:$AD$137,MATCH($A20&amp;$E20,'[2]ФОТ (руководство)'!$D$19:$D$137,0),MATCH(S$5,'[2]ФОТ (руководство)'!$I$5:$AC$5,0))</f>
        <v>#REF!</v>
      </c>
      <c r="T20" s="34">
        <f>IFERROR(S20/S$19,0)</f>
        <v>0</v>
      </c>
      <c r="U20" s="33">
        <f>INDEX('[2]ФОТ (руководство)'!$I$19:$AD$137,MATCH($A20&amp;$E20,'[2]ФОТ (руководство)'!$D$19:$D$137,0),MATCH(U$5,'[2]ФОТ (руководство)'!$I$5:$AC$5,0))</f>
        <v>6845958.1758672008</v>
      </c>
      <c r="V20" s="34">
        <f>IFERROR(U20/U$19,0)</f>
        <v>0</v>
      </c>
      <c r="W20" s="33">
        <f>INDEX('[2]ФОТ (руководство)'!$I$19:$AD$137,MATCH($A20&amp;$E20,'[2]ФОТ (руководство)'!$D$19:$D$137,0),MATCH(W$5,'[2]ФОТ (руководство)'!$I$5:$AC$5,0))</f>
        <v>3422979.0879336004</v>
      </c>
      <c r="X20" s="33">
        <f>INDEX('[2]ФОТ (руководство)'!$I$19:$AD$137,MATCH($A20&amp;$E20,'[2]ФОТ (руководство)'!$D$19:$D$137,0),MATCH(X$5,'[2]ФОТ (руководство)'!$I$5:$AC$5,0))</f>
        <v>3422979.0879336004</v>
      </c>
      <c r="Y20" s="36"/>
    </row>
    <row r="21" spans="1:25" ht="12.75" hidden="1" customHeight="1" outlineLevel="1">
      <c r="A21" s="29" t="str">
        <f>H19</f>
        <v>Общехозяйственные расходы</v>
      </c>
      <c r="B21" s="29" t="str">
        <f t="shared" si="6"/>
        <v>Общехозяйственные расходычисленность, чел.</v>
      </c>
      <c r="C21" s="29"/>
      <c r="D21" s="29"/>
      <c r="E21" s="30" t="s">
        <v>37</v>
      </c>
      <c r="F21" s="30"/>
      <c r="G21" s="37" t="s">
        <v>38</v>
      </c>
      <c r="H21" s="38" t="s">
        <v>39</v>
      </c>
      <c r="I21" s="33"/>
      <c r="J21" s="39"/>
      <c r="K21" s="35" t="e">
        <f>INDEX('[2]ФОТ (руководство)'!$I$19:$AD$137,MATCH($A21&amp;$E21,'[2]ФОТ (руководство)'!$D$19:$D$137,0),MATCH(K$5,'[2]ФОТ (руководство)'!$I$5:$AC$5,0))</f>
        <v>#REF!</v>
      </c>
      <c r="L21" s="39"/>
      <c r="M21" s="35" t="e">
        <f>INDEX('[2]ФОТ (руководство)'!$I$19:$AD$137,MATCH($A21&amp;$E21,'[2]ФОТ (руководство)'!$D$19:$D$137,0),MATCH(M$5,'[2]ФОТ (руководство)'!$I$5:$AC$5,0))</f>
        <v>#REF!</v>
      </c>
      <c r="N21" s="39"/>
      <c r="O21" s="35" t="e">
        <f>INDEX('[2]ФОТ (руководство)'!$I$19:$AD$137,MATCH($A21&amp;$E21,'[2]ФОТ (руководство)'!$D$19:$D$137,0),MATCH(O$5,'[2]ФОТ (руководство)'!$I$5:$AC$5,0))</f>
        <v>#REF!</v>
      </c>
      <c r="P21" s="39"/>
      <c r="Q21" s="35" t="e">
        <f>INDEX('[2]ФОТ (руководство)'!$I$19:$AD$137,MATCH($A21&amp;$E21,'[2]ФОТ (руководство)'!$D$19:$D$137,0),MATCH(Q$5,'[2]ФОТ (руководство)'!$I$5:$AC$5,0))</f>
        <v>#REF!</v>
      </c>
      <c r="R21" s="39"/>
      <c r="S21" s="35" t="e">
        <f>INDEX('[2]ФОТ (руководство)'!$I$19:$AD$137,MATCH($A21&amp;$E21,'[2]ФОТ (руководство)'!$D$19:$D$137,0),MATCH(S$5,'[2]ФОТ (руководство)'!$I$5:$AC$5,0))</f>
        <v>#REF!</v>
      </c>
      <c r="T21" s="39"/>
      <c r="U21" s="33">
        <f>INDEX('[2]ФОТ (руководство)'!$I$19:$AD$137,MATCH($A21&amp;$E21,'[2]ФОТ (руководство)'!$D$19:$D$137,0),MATCH(U$5,'[2]ФОТ (руководство)'!$I$5:$AC$5,0))</f>
        <v>9.3600000000000012</v>
      </c>
      <c r="V21" s="39"/>
      <c r="W21" s="33">
        <f>INDEX('[2]ФОТ (руководство)'!$I$19:$AD$137,MATCH($A21&amp;$E21,'[2]ФОТ (руководство)'!$D$19:$D$137,0),MATCH(W$5,'[2]ФОТ (руководство)'!$I$5:$AC$5,0))</f>
        <v>9.3600000000000012</v>
      </c>
      <c r="X21" s="33">
        <f>INDEX('[2]ФОТ (руководство)'!$I$19:$AD$137,MATCH($A21&amp;$E21,'[2]ФОТ (руководство)'!$D$19:$D$137,0),MATCH(X$5,'[2]ФОТ (руководство)'!$I$5:$AC$5,0))</f>
        <v>9.3600000000000012</v>
      </c>
      <c r="Y21" s="36"/>
    </row>
    <row r="22" spans="1:25" s="1" customFormat="1" hidden="1" outlineLevel="1">
      <c r="A22" s="29" t="str">
        <f>H19</f>
        <v>Общехозяйственные расходы</v>
      </c>
      <c r="B22" s="29" t="str">
        <f t="shared" si="6"/>
        <v>Общехозяйственные расходысреднемесячная заработная плата на 1 работника</v>
      </c>
      <c r="C22" s="29"/>
      <c r="D22" s="29"/>
      <c r="E22" s="29"/>
      <c r="F22" s="29"/>
      <c r="G22" s="37" t="s">
        <v>40</v>
      </c>
      <c r="H22" s="40" t="s">
        <v>41</v>
      </c>
      <c r="I22" s="41"/>
      <c r="J22" s="39"/>
      <c r="K22" s="41" t="e">
        <f>IF(K21=0,0,K20/K21/12)</f>
        <v>#REF!</v>
      </c>
      <c r="L22" s="39"/>
      <c r="M22" s="41" t="e">
        <f>IF(M21=0,0,M20/M21/12)</f>
        <v>#REF!</v>
      </c>
      <c r="N22" s="39"/>
      <c r="O22" s="41" t="e">
        <f>IF(O21=0,0,O20/O21/12)</f>
        <v>#REF!</v>
      </c>
      <c r="P22" s="39"/>
      <c r="Q22" s="41" t="e">
        <f>IF(Q21=0,0,Q20/Q21/12)</f>
        <v>#REF!</v>
      </c>
      <c r="R22" s="39"/>
      <c r="S22" s="41" t="e">
        <f>IF(S21=0,0,S20/S21/12)</f>
        <v>#REF!</v>
      </c>
      <c r="T22" s="39"/>
      <c r="U22" s="41">
        <f>IF(U21=0,0,U20/U21/12)</f>
        <v>60950.482335000001</v>
      </c>
      <c r="V22" s="39"/>
      <c r="W22" s="41">
        <f>IF(W21=0,0,W20/W21/6)</f>
        <v>60950.482335000001</v>
      </c>
      <c r="X22" s="41">
        <f>IF(X21=0,0,X20/X21/6)</f>
        <v>60950.482335000001</v>
      </c>
      <c r="Y22" s="36"/>
    </row>
    <row r="23" spans="1:25" s="1" customFormat="1" outlineLevel="1">
      <c r="A23" s="29" t="str">
        <f>H19</f>
        <v>Общехозяйственные расходы</v>
      </c>
      <c r="B23" s="29" t="str">
        <f t="shared" si="6"/>
        <v>Общехозяйственные расходыОтчисления на социальные нужды</v>
      </c>
      <c r="C23" s="29"/>
      <c r="D23" s="29"/>
      <c r="E23" s="29"/>
      <c r="F23" s="29"/>
      <c r="G23" s="31">
        <v>2</v>
      </c>
      <c r="H23" s="42" t="s">
        <v>42</v>
      </c>
      <c r="I23" s="41">
        <f>SUMIF('счет 26'!$J$66:$J$76,'Смета ОХР'!H23,'счет 26'!$E$66:$E$76)</f>
        <v>0</v>
      </c>
      <c r="J23" s="43">
        <f>IFERROR(I23/I$19,0)</f>
        <v>0</v>
      </c>
      <c r="K23" s="41" t="e">
        <f>K20*K24/100</f>
        <v>#REF!</v>
      </c>
      <c r="L23" s="43">
        <f>IFERROR(K23/K$19,0)</f>
        <v>0</v>
      </c>
      <c r="M23" s="41" t="e">
        <f>M20*M24/100</f>
        <v>#REF!</v>
      </c>
      <c r="N23" s="43">
        <f>IFERROR(M23/M$19,0)</f>
        <v>0</v>
      </c>
      <c r="O23" s="41" t="e">
        <f>O20*O24/100</f>
        <v>#REF!</v>
      </c>
      <c r="P23" s="43">
        <f>IFERROR(O23/O$19,0)</f>
        <v>0</v>
      </c>
      <c r="Q23" s="41" t="e">
        <f>Q20*Q24/100</f>
        <v>#REF!</v>
      </c>
      <c r="R23" s="43">
        <f>IFERROR(Q23/Q$19,0)</f>
        <v>0</v>
      </c>
      <c r="S23" s="41" t="e">
        <f>S20*S24/100</f>
        <v>#REF!</v>
      </c>
      <c r="T23" s="43">
        <f>IFERROR(S23/S$19,0)</f>
        <v>0</v>
      </c>
      <c r="U23" s="41" t="e">
        <f>U20*U24/100</f>
        <v>#REF!</v>
      </c>
      <c r="V23" s="43">
        <f>IFERROR(U23/U$19,0)</f>
        <v>0</v>
      </c>
      <c r="W23" s="41" t="e">
        <f>W20*W24/100</f>
        <v>#REF!</v>
      </c>
      <c r="X23" s="41" t="e">
        <f>X20*X24/100</f>
        <v>#REF!</v>
      </c>
      <c r="Y23" s="36"/>
    </row>
    <row r="24" spans="1:25" ht="12.75" hidden="1" customHeight="1" outlineLevel="1">
      <c r="A24" s="29" t="str">
        <f>H19</f>
        <v>Общехозяйственные расходы</v>
      </c>
      <c r="B24" s="29" t="str">
        <f t="shared" si="6"/>
        <v>Общехозяйственные расходы% отчислений (включая отчисления в ФСС от несчастных случаев)</v>
      </c>
      <c r="C24" s="29"/>
      <c r="D24" s="29"/>
      <c r="E24" s="30"/>
      <c r="F24" s="30"/>
      <c r="G24" s="37" t="s">
        <v>43</v>
      </c>
      <c r="H24" s="38" t="s">
        <v>44</v>
      </c>
      <c r="I24" s="204"/>
      <c r="J24" s="39"/>
      <c r="K24" s="35" t="e">
        <f>#REF!</f>
        <v>#REF!</v>
      </c>
      <c r="L24" s="39"/>
      <c r="M24" s="35" t="e">
        <f>#REF!</f>
        <v>#REF!</v>
      </c>
      <c r="N24" s="39"/>
      <c r="O24" s="35" t="e">
        <f>#REF!</f>
        <v>#REF!</v>
      </c>
      <c r="P24" s="39"/>
      <c r="Q24" s="35">
        <f>I24</f>
        <v>0</v>
      </c>
      <c r="R24" s="39"/>
      <c r="S24" s="35" t="e">
        <f>#REF!</f>
        <v>#REF!</v>
      </c>
      <c r="T24" s="39"/>
      <c r="U24" s="35" t="e">
        <f>#REF!</f>
        <v>#REF!</v>
      </c>
      <c r="V24" s="39"/>
      <c r="W24" s="35" t="e">
        <f>#REF!</f>
        <v>#REF!</v>
      </c>
      <c r="X24" s="35" t="e">
        <f>#REF!</f>
        <v>#REF!</v>
      </c>
      <c r="Y24" s="36"/>
    </row>
    <row r="25" spans="1:25" ht="16.5" customHeight="1" outlineLevel="1">
      <c r="A25" s="29" t="str">
        <f>H19</f>
        <v>Общехозяйственные расходы</v>
      </c>
      <c r="B25" s="29" t="str">
        <f t="shared" si="6"/>
        <v>Общехозяйственные расходыАмортизация</v>
      </c>
      <c r="C25" s="29"/>
      <c r="D25" s="29"/>
      <c r="E25" s="30" t="s">
        <v>45</v>
      </c>
      <c r="F25" s="30"/>
      <c r="G25" s="31">
        <v>3</v>
      </c>
      <c r="H25" s="32" t="s">
        <v>14</v>
      </c>
      <c r="I25" s="33">
        <f>SUMIF('счет 26'!$J$66:$J$76,'Смета ОХР'!H25,'счет 26'!$E$66:$E$76)</f>
        <v>0</v>
      </c>
      <c r="J25" s="34">
        <f t="shared" ref="J25:J69" si="7">IFERROR(I25/I$19,0)</f>
        <v>0</v>
      </c>
      <c r="K25" s="33">
        <f>IFERROR(INDEX([2]Амортизация!$Y$19:$BH$23,MATCH($A25,[2]Амортизация!$F$19:$F$23,0),MATCH($E25&amp;K$5,[2]Амортизация!$Y$6:$BH$6,0)),0)</f>
        <v>0</v>
      </c>
      <c r="L25" s="34">
        <f t="shared" ref="L25:L69" si="8">IFERROR(K25/K$19,0)</f>
        <v>0</v>
      </c>
      <c r="M25" s="33">
        <f>IFERROR(INDEX([2]Амортизация!$Y$19:$BH$23,MATCH($A25,[2]Амортизация!$F$19:$F$23,0),MATCH($E25&amp;M$5,[2]Амортизация!$Y$6:$BH$6,0)),0)</f>
        <v>0</v>
      </c>
      <c r="N25" s="34">
        <f t="shared" ref="N25:N69" si="9">IFERROR(M25/M$19,0)</f>
        <v>0</v>
      </c>
      <c r="O25" s="33">
        <f>IFERROR(INDEX([2]Амортизация!$Y$19:$BH$23,MATCH($A25,[2]Амортизация!$F$19:$F$23,0),MATCH($E25&amp;O$5,[2]Амортизация!$Y$6:$BH$6,0)),0)</f>
        <v>0</v>
      </c>
      <c r="P25" s="34">
        <f t="shared" ref="P25:P69" si="10">IFERROR(O25/O$19,0)</f>
        <v>0</v>
      </c>
      <c r="Q25" s="33">
        <f>IFERROR(INDEX([2]Амортизация!$Y$19:$BH$23,MATCH($A25,[2]Амортизация!$F$19:$F$23,0),MATCH($E25&amp;Q$5,[2]Амортизация!$Y$6:$BH$6,0)),0)</f>
        <v>0</v>
      </c>
      <c r="R25" s="34">
        <f t="shared" ref="R25:R69" si="11">IFERROR(Q25/Q$19,0)</f>
        <v>0</v>
      </c>
      <c r="S25" s="33">
        <f>IFERROR(INDEX([2]Амортизация!$Y$19:$BH$23,MATCH($A25,[2]Амортизация!$F$19:$F$23,0),MATCH($E25&amp;S$5,[2]Амортизация!$Y$6:$BH$6,0)),0)</f>
        <v>0</v>
      </c>
      <c r="T25" s="34">
        <f t="shared" ref="T25:T69" si="12">IFERROR(S25/S$19,0)</f>
        <v>0</v>
      </c>
      <c r="U25" s="33">
        <f>IFERROR(INDEX([2]Амортизация!$Y$19:$BH$23,MATCH($A25,[2]Амортизация!$F$19:$F$23,0),MATCH($E25&amp;U$5,[2]Амортизация!$Y$6:$BH$6,0)),0)</f>
        <v>0</v>
      </c>
      <c r="V25" s="34">
        <f t="shared" ref="V25:V69" si="13">IFERROR(U25/U$19,0)</f>
        <v>0</v>
      </c>
      <c r="W25" s="35" t="e">
        <f>#REF!</f>
        <v>#REF!</v>
      </c>
      <c r="X25" s="44" t="e">
        <f>U25-W25</f>
        <v>#REF!</v>
      </c>
      <c r="Y25" s="36"/>
    </row>
    <row r="26" spans="1:25" ht="12.75" customHeight="1" outlineLevel="1">
      <c r="A26" s="29" t="str">
        <f>H19</f>
        <v>Общехозяйственные расходы</v>
      </c>
      <c r="B26" s="29" t="str">
        <f t="shared" si="6"/>
        <v>Общехозяйственные расходыАренда</v>
      </c>
      <c r="C26" s="45"/>
      <c r="D26" s="45"/>
      <c r="E26" s="46" t="s">
        <v>46</v>
      </c>
      <c r="F26" s="46"/>
      <c r="G26" s="31">
        <v>4</v>
      </c>
      <c r="H26" s="32" t="s">
        <v>47</v>
      </c>
      <c r="I26" s="33">
        <f>SUMIF('счет 26'!$J$66:$J$76,'Смета ОХР'!H26,'счет 26'!$E$66:$E$76)</f>
        <v>0</v>
      </c>
      <c r="J26" s="34">
        <f t="shared" si="7"/>
        <v>0</v>
      </c>
      <c r="K26" s="33">
        <f>IFERROR(INDEX([2]Аренда!$AA$20:$BP$24,MATCH($A26,[2]Аренда!$F$20:$F$24,0),MATCH($E26&amp;K$5,[2]Аренда!$AA$6:$BP$6,0)),0)</f>
        <v>0</v>
      </c>
      <c r="L26" s="34">
        <f t="shared" si="8"/>
        <v>0</v>
      </c>
      <c r="M26" s="33">
        <f>IFERROR(INDEX([2]Аренда!$AA$20:$BP$24,MATCH($A26,[2]Аренда!$F$20:$F$24,0),MATCH($E26&amp;M$5,[2]Аренда!$AA$6:$BP$6,0)),0)</f>
        <v>0</v>
      </c>
      <c r="N26" s="34">
        <f t="shared" si="9"/>
        <v>0</v>
      </c>
      <c r="O26" s="33">
        <f>IFERROR(INDEX([2]Аренда!$AA$20:$BP$24,MATCH($A26,[2]Аренда!$F$20:$F$24,0),MATCH($E26&amp;O$5,[2]Аренда!$AA$6:$BP$6,0)),0)</f>
        <v>0</v>
      </c>
      <c r="P26" s="34">
        <f t="shared" si="10"/>
        <v>0</v>
      </c>
      <c r="Q26" s="33">
        <f>IFERROR(INDEX([2]Аренда!$AA$20:$BP$24,MATCH($A26,[2]Аренда!$F$20:$F$24,0),MATCH($E26&amp;Q$5,[2]Аренда!$AA$6:$BP$6,0)),0)</f>
        <v>0</v>
      </c>
      <c r="R26" s="34">
        <f t="shared" si="11"/>
        <v>0</v>
      </c>
      <c r="S26" s="33">
        <f>IFERROR(INDEX([2]Аренда!$AA$20:$BP$24,MATCH($A26,[2]Аренда!$F$20:$F$24,0),MATCH($E26&amp;S$5,[2]Аренда!$AA$6:$BP$6,0)),0)</f>
        <v>0</v>
      </c>
      <c r="T26" s="34">
        <f t="shared" si="12"/>
        <v>0</v>
      </c>
      <c r="U26" s="33">
        <f>IFERROR(INDEX([2]Аренда!$AA$20:$BP$24,MATCH($A26,[2]Аренда!$F$20:$F$24,0),MATCH($E26&amp;U$5,[2]Аренда!$AA$6:$BP$6,0)),0)</f>
        <v>2283869.6318877335</v>
      </c>
      <c r="V26" s="34">
        <f t="shared" si="13"/>
        <v>0</v>
      </c>
      <c r="W26" s="35" t="e">
        <f>#REF!</f>
        <v>#REF!</v>
      </c>
      <c r="X26" s="44" t="e">
        <f>U26-W26</f>
        <v>#REF!</v>
      </c>
      <c r="Y26" s="36"/>
    </row>
    <row r="27" spans="1:25" ht="12.75" customHeight="1" outlineLevel="1">
      <c r="A27" s="29" t="str">
        <f>H19</f>
        <v>Общехозяйственные расходы</v>
      </c>
      <c r="B27" s="29" t="str">
        <f t="shared" si="6"/>
        <v>Общехозяйственные расходыСодержание зданий всего, в том числе:</v>
      </c>
      <c r="C27" s="45"/>
      <c r="D27" s="45"/>
      <c r="E27" s="46"/>
      <c r="F27" s="46"/>
      <c r="G27" s="31">
        <v>5</v>
      </c>
      <c r="H27" s="32" t="s">
        <v>48</v>
      </c>
      <c r="I27" s="33">
        <f>SUM(I28:I32)</f>
        <v>0</v>
      </c>
      <c r="J27" s="34">
        <f t="shared" si="7"/>
        <v>0</v>
      </c>
      <c r="K27" s="33" t="e">
        <f>SUM(K28:K32)</f>
        <v>#REF!</v>
      </c>
      <c r="L27" s="34">
        <f t="shared" si="8"/>
        <v>0</v>
      </c>
      <c r="M27" s="33" t="e">
        <f>SUM(M28:M32)</f>
        <v>#REF!</v>
      </c>
      <c r="N27" s="34">
        <f t="shared" si="9"/>
        <v>0</v>
      </c>
      <c r="O27" s="33" t="e">
        <f>SUM(O28:O32)</f>
        <v>#REF!</v>
      </c>
      <c r="P27" s="34">
        <f t="shared" si="10"/>
        <v>0</v>
      </c>
      <c r="Q27" s="33" t="e">
        <f>SUM(Q28:Q32)</f>
        <v>#REF!</v>
      </c>
      <c r="R27" s="34">
        <f t="shared" si="11"/>
        <v>0</v>
      </c>
      <c r="S27" s="33" t="e">
        <f>SUM(S28:S32)</f>
        <v>#REF!</v>
      </c>
      <c r="T27" s="34">
        <f t="shared" si="12"/>
        <v>0</v>
      </c>
      <c r="U27" s="33" t="e">
        <f>SUM(U28:U32)</f>
        <v>#VALUE!</v>
      </c>
      <c r="V27" s="34">
        <f t="shared" si="13"/>
        <v>0</v>
      </c>
      <c r="W27" s="33" t="e">
        <f>SUM(W28:W32)</f>
        <v>#VALUE!</v>
      </c>
      <c r="X27" s="33" t="e">
        <f>SUM(X28:X32)</f>
        <v>#VALUE!</v>
      </c>
      <c r="Y27" s="36"/>
    </row>
    <row r="28" spans="1:25" ht="12.75" customHeight="1" outlineLevel="1">
      <c r="A28" s="47" t="str">
        <f>H19</f>
        <v>Общехозяйственные расходы</v>
      </c>
      <c r="B28" s="29" t="str">
        <f>A28&amp;H28</f>
        <v>Общехозяйственные расходыэлектроэнергия</v>
      </c>
      <c r="C28" s="45"/>
      <c r="D28" s="45"/>
      <c r="E28" s="46" t="s">
        <v>49</v>
      </c>
      <c r="F28" s="46"/>
      <c r="G28" s="37" t="s">
        <v>50</v>
      </c>
      <c r="H28" s="38" t="s">
        <v>51</v>
      </c>
      <c r="I28" s="33">
        <f>SUMIF('счет 26'!$J$66:$J$76,'Смета ОХР'!H28,'счет 26'!$E$66:$E$76)</f>
        <v>0</v>
      </c>
      <c r="J28" s="34">
        <f>IFERROR(I28/I$19,0)</f>
        <v>0</v>
      </c>
      <c r="K28" s="35" t="e">
        <f>#REF!</f>
        <v>#REF!</v>
      </c>
      <c r="L28" s="34">
        <f t="shared" si="8"/>
        <v>0</v>
      </c>
      <c r="M28" s="35" t="e">
        <f>#REF!</f>
        <v>#REF!</v>
      </c>
      <c r="N28" s="34">
        <f t="shared" si="9"/>
        <v>0</v>
      </c>
      <c r="O28" s="35" t="e">
        <f>#REF!</f>
        <v>#REF!</v>
      </c>
      <c r="P28" s="34">
        <f t="shared" si="10"/>
        <v>0</v>
      </c>
      <c r="Q28" s="35">
        <f>I28</f>
        <v>0</v>
      </c>
      <c r="R28" s="34">
        <f t="shared" si="11"/>
        <v>0</v>
      </c>
      <c r="S28" s="35" t="e">
        <f>#REF!</f>
        <v>#REF!</v>
      </c>
      <c r="T28" s="34">
        <f t="shared" si="12"/>
        <v>0</v>
      </c>
      <c r="U28" s="33" t="e">
        <f>SUMIFS(INDEX([2]Энергоресурсы!$J$23:$AE$38,,MATCH(U$5,[2]Энергоресурсы!$J$5:$AE$5,0)),[2]Энергоресурсы!$I$23:$I$38,$A28,[2]Энергоресурсы!$A$23:$A$38,$H28)</f>
        <v>#VALUE!</v>
      </c>
      <c r="V28" s="34">
        <f t="shared" si="13"/>
        <v>0</v>
      </c>
      <c r="W28" s="35" t="e">
        <f>U28/2</f>
        <v>#VALUE!</v>
      </c>
      <c r="X28" s="44" t="e">
        <f>U28-W28</f>
        <v>#VALUE!</v>
      </c>
      <c r="Y28" s="36"/>
    </row>
    <row r="29" spans="1:25" ht="12.75" customHeight="1" outlineLevel="1">
      <c r="A29" s="29" t="str">
        <f>H19</f>
        <v>Общехозяйственные расходы</v>
      </c>
      <c r="B29" s="29" t="str">
        <f t="shared" si="6"/>
        <v>Общехозяйственные расходытепловая энергия</v>
      </c>
      <c r="C29" s="45"/>
      <c r="D29" s="45"/>
      <c r="E29" s="46" t="s">
        <v>49</v>
      </c>
      <c r="F29" s="46"/>
      <c r="G29" s="37" t="s">
        <v>52</v>
      </c>
      <c r="H29" s="38" t="s">
        <v>53</v>
      </c>
      <c r="I29" s="33">
        <f>SUMIF('счет 26'!$J$66:$J$76,'Смета ОХР'!H29,'счет 26'!$E$66:$E$76)</f>
        <v>0</v>
      </c>
      <c r="J29" s="34">
        <f t="shared" si="7"/>
        <v>0</v>
      </c>
      <c r="K29" s="35" t="e">
        <f>SUMIFS(INDEX([2]Энергоресурсы!$J$23:$AE$38,,MATCH(K$5,[2]Энергоресурсы!$J$5:$AE$5,0)),[2]Энергоресурсы!$I$23:$I$38,$A29,[2]Энергоресурсы!$A$23:$A$38,$H29)</f>
        <v>#REF!</v>
      </c>
      <c r="L29" s="34">
        <f t="shared" si="8"/>
        <v>0</v>
      </c>
      <c r="M29" s="35" t="e">
        <f>SUMIFS(INDEX([2]Энергоресурсы!$J$23:$AE$38,,MATCH(M$5,[2]Энергоресурсы!$J$5:$AE$5,0)),[2]Энергоресурсы!$I$23:$I$38,$A29,[2]Энергоресурсы!$A$23:$A$38,$H29)</f>
        <v>#REF!</v>
      </c>
      <c r="N29" s="34">
        <f t="shared" si="9"/>
        <v>0</v>
      </c>
      <c r="O29" s="35" t="e">
        <f>SUMIFS(INDEX([2]Энергоресурсы!$J$23:$AE$38,,MATCH(O$5,[2]Энергоресурсы!$J$5:$AE$5,0)),[2]Энергоресурсы!$I$23:$I$38,$A29,[2]Энергоресурсы!$A$23:$A$38,$H29)</f>
        <v>#REF!</v>
      </c>
      <c r="P29" s="34">
        <f t="shared" si="10"/>
        <v>0</v>
      </c>
      <c r="Q29" s="35" t="e">
        <f>SUMIFS(INDEX([2]Энергоресурсы!$J$23:$AE$38,,MATCH(Q$5,[2]Энергоресурсы!$J$5:$AE$5,0)),[2]Энергоресурсы!$I$23:$I$38,$A29,[2]Энергоресурсы!$A$23:$A$38,$H29)</f>
        <v>#REF!</v>
      </c>
      <c r="R29" s="34">
        <f t="shared" si="11"/>
        <v>0</v>
      </c>
      <c r="S29" s="35" t="e">
        <f>SUMIFS(INDEX([2]Энергоресурсы!$J$23:$AE$38,,MATCH(S$5,[2]Энергоресурсы!$J$5:$AE$5,0)),[2]Энергоресурсы!$I$23:$I$38,$A29,[2]Энергоресурсы!$A$23:$A$38,$H29)</f>
        <v>#REF!</v>
      </c>
      <c r="T29" s="34">
        <f t="shared" si="12"/>
        <v>0</v>
      </c>
      <c r="U29" s="33" t="e">
        <f>SUMIFS(INDEX([2]Энергоресурсы!$J$23:$AE$38,,MATCH(U$5,[2]Энергоресурсы!$J$5:$AE$5,0)),[2]Энергоресурсы!$I$23:$I$38,$A29,[2]Энергоресурсы!$A$23:$A$38,$H29)</f>
        <v>#VALUE!</v>
      </c>
      <c r="V29" s="34">
        <f t="shared" si="13"/>
        <v>0</v>
      </c>
      <c r="W29" s="35" t="e">
        <f>U29/2</f>
        <v>#VALUE!</v>
      </c>
      <c r="X29" s="44" t="e">
        <f>U29-W29</f>
        <v>#VALUE!</v>
      </c>
      <c r="Y29" s="36"/>
    </row>
    <row r="30" spans="1:25" ht="12.75" customHeight="1" outlineLevel="1">
      <c r="A30" s="29" t="str">
        <f>H19</f>
        <v>Общехозяйственные расходы</v>
      </c>
      <c r="B30" s="29" t="str">
        <f t="shared" si="6"/>
        <v>Общехозяйственные расходыводоснабжение</v>
      </c>
      <c r="C30" s="45"/>
      <c r="D30" s="45"/>
      <c r="E30" s="46" t="s">
        <v>49</v>
      </c>
      <c r="F30" s="46"/>
      <c r="G30" s="37" t="s">
        <v>54</v>
      </c>
      <c r="H30" s="38" t="s">
        <v>55</v>
      </c>
      <c r="I30" s="33">
        <f>SUMIF('счет 26'!$J$66:$J$76,'Смета ОХР'!H30,'счет 26'!$E$66:$E$76)</f>
        <v>0</v>
      </c>
      <c r="J30" s="34">
        <f>IFERROR(I30/I$19,0)</f>
        <v>0</v>
      </c>
      <c r="K30" s="35" t="e">
        <f>SUMIFS(INDEX([2]Энергоресурсы!$J$23:$AE$38,,MATCH(K$5,[2]Энергоресурсы!$J$5:$AE$5,0)),[2]Энергоресурсы!$I$23:$I$38,$A30,[2]Энергоресурсы!$A$23:$A$38,$H30)</f>
        <v>#REF!</v>
      </c>
      <c r="L30" s="34">
        <f>IFERROR(K30/K$19,0)</f>
        <v>0</v>
      </c>
      <c r="M30" s="35" t="e">
        <f>SUMIFS(INDEX([2]Энергоресурсы!$J$23:$AE$38,,MATCH(M$5,[2]Энергоресурсы!$J$5:$AE$5,0)),[2]Энергоресурсы!$I$23:$I$38,$A30,[2]Энергоресурсы!$A$23:$A$38,$H30)</f>
        <v>#REF!</v>
      </c>
      <c r="N30" s="34">
        <f>IFERROR(M30/M$19,0)</f>
        <v>0</v>
      </c>
      <c r="O30" s="35" t="e">
        <f>SUMIFS(INDEX([2]Энергоресурсы!$J$23:$AE$38,,MATCH(O$5,[2]Энергоресурсы!$J$5:$AE$5,0)),[2]Энергоресурсы!$I$23:$I$38,$A30,[2]Энергоресурсы!$A$23:$A$38,$H30)</f>
        <v>#REF!</v>
      </c>
      <c r="P30" s="34">
        <f>IFERROR(O30/O$19,0)</f>
        <v>0</v>
      </c>
      <c r="Q30" s="35" t="e">
        <f>SUMIFS(INDEX([2]Энергоресурсы!$J$23:$AE$38,,MATCH(Q$5,[2]Энергоресурсы!$J$5:$AE$5,0)),[2]Энергоресурсы!$I$23:$I$38,$A30,[2]Энергоресурсы!$A$23:$A$38,$H30)</f>
        <v>#REF!</v>
      </c>
      <c r="R30" s="34">
        <f>IFERROR(Q30/Q$19,0)</f>
        <v>0</v>
      </c>
      <c r="S30" s="35" t="e">
        <f>SUMIFS(INDEX([2]Энергоресурсы!$J$23:$AE$38,,MATCH(S$5,[2]Энергоресурсы!$J$5:$AE$5,0)),[2]Энергоресурсы!$I$23:$I$38,$A30,[2]Энергоресурсы!$A$23:$A$38,$H30)</f>
        <v>#REF!</v>
      </c>
      <c r="T30" s="34">
        <f>IFERROR(S30/S$19,0)</f>
        <v>0</v>
      </c>
      <c r="U30" s="33" t="e">
        <f>SUMIFS(INDEX([2]Энергоресурсы!$J$23:$AE$38,,MATCH(U$5,[2]Энергоресурсы!$J$5:$AE$5,0)),[2]Энергоресурсы!$I$23:$I$38,$A30,[2]Энергоресурсы!$A$23:$A$38,$H30)</f>
        <v>#VALUE!</v>
      </c>
      <c r="V30" s="34">
        <f>IFERROR(U30/U$19,0)</f>
        <v>0</v>
      </c>
      <c r="W30" s="35" t="e">
        <f>U30/2</f>
        <v>#VALUE!</v>
      </c>
      <c r="X30" s="44" t="e">
        <f>U30-W30</f>
        <v>#VALUE!</v>
      </c>
      <c r="Y30" s="36"/>
    </row>
    <row r="31" spans="1:25" ht="12.75" customHeight="1" outlineLevel="1">
      <c r="A31" s="29" t="str">
        <f>H19</f>
        <v>Общехозяйственные расходы</v>
      </c>
      <c r="B31" s="29" t="str">
        <f t="shared" si="6"/>
        <v>Общехозяйственные расходыводоотведение</v>
      </c>
      <c r="C31" s="45"/>
      <c r="D31" s="45"/>
      <c r="E31" s="46" t="s">
        <v>49</v>
      </c>
      <c r="F31" s="46"/>
      <c r="G31" s="37" t="s">
        <v>56</v>
      </c>
      <c r="H31" s="38" t="s">
        <v>57</v>
      </c>
      <c r="I31" s="33">
        <f>SUMIF('счет 26'!$J$66:$J$76,'Смета ОХР'!H31,'счет 26'!$E$66:$E$76)</f>
        <v>0</v>
      </c>
      <c r="J31" s="34">
        <f t="shared" si="7"/>
        <v>0</v>
      </c>
      <c r="K31" s="35" t="e">
        <f>SUMIFS(INDEX([2]Энергоресурсы!$J$23:$AE$38,,MATCH(K$5,[2]Энергоресурсы!$J$5:$AE$5,0)),[2]Энергоресурсы!$I$23:$I$38,$A31,[2]Энергоресурсы!$A$23:$A$38,$H31)</f>
        <v>#REF!</v>
      </c>
      <c r="L31" s="34">
        <f t="shared" si="8"/>
        <v>0</v>
      </c>
      <c r="M31" s="35" t="e">
        <f>SUMIFS(INDEX([2]Энергоресурсы!$J$23:$AE$38,,MATCH(M$5,[2]Энергоресурсы!$J$5:$AE$5,0)),[2]Энергоресурсы!$I$23:$I$38,$A31,[2]Энергоресурсы!$A$23:$A$38,$H31)</f>
        <v>#REF!</v>
      </c>
      <c r="N31" s="34">
        <f t="shared" si="9"/>
        <v>0</v>
      </c>
      <c r="O31" s="35" t="e">
        <f>SUMIFS(INDEX([2]Энергоресурсы!$J$23:$AE$38,,MATCH(O$5,[2]Энергоресурсы!$J$5:$AE$5,0)),[2]Энергоресурсы!$I$23:$I$38,$A31,[2]Энергоресурсы!$A$23:$A$38,$H31)</f>
        <v>#REF!</v>
      </c>
      <c r="P31" s="34">
        <f t="shared" si="10"/>
        <v>0</v>
      </c>
      <c r="Q31" s="35" t="e">
        <f>SUMIFS(INDEX([2]Энергоресурсы!$J$23:$AE$38,,MATCH(Q$5,[2]Энергоресурсы!$J$5:$AE$5,0)),[2]Энергоресурсы!$I$23:$I$38,$A31,[2]Энергоресурсы!$A$23:$A$38,$H31)</f>
        <v>#REF!</v>
      </c>
      <c r="R31" s="34">
        <f t="shared" si="11"/>
        <v>0</v>
      </c>
      <c r="S31" s="35" t="e">
        <f>SUMIFS(INDEX([2]Энергоресурсы!$J$23:$AE$38,,MATCH(S$5,[2]Энергоресурсы!$J$5:$AE$5,0)),[2]Энергоресурсы!$I$23:$I$38,$A31,[2]Энергоресурсы!$A$23:$A$38,$H31)</f>
        <v>#REF!</v>
      </c>
      <c r="T31" s="34">
        <f t="shared" si="12"/>
        <v>0</v>
      </c>
      <c r="U31" s="33" t="e">
        <f>SUMIFS(INDEX([2]Энергоресурсы!$J$23:$AE$38,,MATCH(U$5,[2]Энергоресурсы!$J$5:$AE$5,0)),[2]Энергоресурсы!$I$23:$I$38,$A31,[2]Энергоресурсы!$A$23:$A$38,$H31)</f>
        <v>#VALUE!</v>
      </c>
      <c r="V31" s="34">
        <f t="shared" si="13"/>
        <v>0</v>
      </c>
      <c r="W31" s="35" t="e">
        <f>U31/2</f>
        <v>#VALUE!</v>
      </c>
      <c r="X31" s="44" t="e">
        <f>U31-W31</f>
        <v>#VALUE!</v>
      </c>
      <c r="Y31" s="36"/>
    </row>
    <row r="32" spans="1:25" ht="12.75" customHeight="1" outlineLevel="1">
      <c r="A32" s="29" t="str">
        <f>H19</f>
        <v>Общехозяйственные расходы</v>
      </c>
      <c r="B32" s="29" t="str">
        <f t="shared" si="6"/>
        <v>Общехозяйственные расходыпрочие услуги</v>
      </c>
      <c r="C32" s="45"/>
      <c r="D32" s="45"/>
      <c r="E32" s="46" t="s">
        <v>49</v>
      </c>
      <c r="F32" s="46"/>
      <c r="G32" s="37" t="s">
        <v>58</v>
      </c>
      <c r="H32" s="38" t="s">
        <v>59</v>
      </c>
      <c r="I32" s="33">
        <f>SUMIF('счет 26'!$J$66:$J$76,'Смета ОХР'!H32,'счет 26'!$E$66:$E$76)</f>
        <v>0</v>
      </c>
      <c r="J32" s="34">
        <f t="shared" si="7"/>
        <v>0</v>
      </c>
      <c r="K32" s="35" t="e">
        <f>SUMIFS(INDEX([2]Энергоресурсы!$J$23:$AE$38,,MATCH(K$5,[2]Энергоресурсы!$J$5:$AE$5,0)),[2]Энергоресурсы!$I$23:$I$38,$A32,[2]Энергоресурсы!$A$23:$A$38,$H32)</f>
        <v>#REF!</v>
      </c>
      <c r="L32" s="34">
        <f t="shared" si="8"/>
        <v>0</v>
      </c>
      <c r="M32" s="35" t="e">
        <f>SUMIFS(INDEX([2]Энергоресурсы!$J$23:$AE$38,,MATCH(M$5,[2]Энергоресурсы!$J$5:$AE$5,0)),[2]Энергоресурсы!$I$23:$I$38,$A32,[2]Энергоресурсы!$A$23:$A$38,$H32)</f>
        <v>#REF!</v>
      </c>
      <c r="N32" s="34">
        <f t="shared" si="9"/>
        <v>0</v>
      </c>
      <c r="O32" s="35" t="e">
        <f>SUMIFS(INDEX([2]Энергоресурсы!$J$23:$AE$38,,MATCH(O$5,[2]Энергоресурсы!$J$5:$AE$5,0)),[2]Энергоресурсы!$I$23:$I$38,$A32,[2]Энергоресурсы!$A$23:$A$38,$H32)</f>
        <v>#REF!</v>
      </c>
      <c r="P32" s="34">
        <f t="shared" si="10"/>
        <v>0</v>
      </c>
      <c r="Q32" s="35" t="e">
        <f>SUMIFS(INDEX([2]Энергоресурсы!$J$23:$AE$38,,MATCH(Q$5,[2]Энергоресурсы!$J$5:$AE$5,0)),[2]Энергоресурсы!$I$23:$I$38,$A32,[2]Энергоресурсы!$A$23:$A$38,$H32)</f>
        <v>#REF!</v>
      </c>
      <c r="R32" s="34">
        <f t="shared" si="11"/>
        <v>0</v>
      </c>
      <c r="S32" s="35" t="e">
        <f>SUMIFS(INDEX([2]Энергоресурсы!$J$23:$AE$38,,MATCH(S$5,[2]Энергоресурсы!$J$5:$AE$5,0)),[2]Энергоресурсы!$I$23:$I$38,$A32,[2]Энергоресурсы!$A$23:$A$38,$H32)</f>
        <v>#REF!</v>
      </c>
      <c r="T32" s="34">
        <f t="shared" si="12"/>
        <v>0</v>
      </c>
      <c r="U32" s="33" t="e">
        <f>SUMIFS(INDEX([2]Энергоресурсы!$J$23:$AE$38,,MATCH(U$5,[2]Энергоресурсы!$J$5:$AE$5,0)),[2]Энергоресурсы!$I$23:$I$38,$A32,[2]Энергоресурсы!$A$23:$A$38,$H32)</f>
        <v>#VALUE!</v>
      </c>
      <c r="V32" s="34">
        <f t="shared" si="13"/>
        <v>0</v>
      </c>
      <c r="W32" s="35" t="e">
        <f>U32/2</f>
        <v>#VALUE!</v>
      </c>
      <c r="X32" s="44" t="e">
        <f>U32-W32</f>
        <v>#VALUE!</v>
      </c>
      <c r="Y32" s="36"/>
    </row>
    <row r="33" spans="1:25" ht="12.75" customHeight="1" outlineLevel="1">
      <c r="A33" s="29" t="str">
        <f>H19</f>
        <v>Общехозяйственные расходы</v>
      </c>
      <c r="B33" s="29" t="str">
        <f t="shared" si="6"/>
        <v>Общехозяйственные расходыНалоги и сборы</v>
      </c>
      <c r="C33" s="45"/>
      <c r="D33" s="45"/>
      <c r="E33" s="46"/>
      <c r="F33" s="46"/>
      <c r="G33" s="31">
        <v>6</v>
      </c>
      <c r="H33" s="32" t="s">
        <v>60</v>
      </c>
      <c r="I33" s="33">
        <f>SUM(I34:I38)</f>
        <v>0</v>
      </c>
      <c r="J33" s="34">
        <f t="shared" si="7"/>
        <v>0</v>
      </c>
      <c r="K33" s="33" t="e">
        <f>SUM(K34:K38)</f>
        <v>#REF!</v>
      </c>
      <c r="L33" s="34">
        <f t="shared" si="8"/>
        <v>0</v>
      </c>
      <c r="M33" s="33" t="e">
        <f>SUM(M34:M38)</f>
        <v>#REF!</v>
      </c>
      <c r="N33" s="34">
        <f t="shared" si="9"/>
        <v>0</v>
      </c>
      <c r="O33" s="33" t="e">
        <f>SUM(O34:O38)</f>
        <v>#REF!</v>
      </c>
      <c r="P33" s="34">
        <f t="shared" si="10"/>
        <v>0</v>
      </c>
      <c r="Q33" s="33">
        <f>SUM(Q34:Q38)</f>
        <v>0</v>
      </c>
      <c r="R33" s="34">
        <f t="shared" si="11"/>
        <v>0</v>
      </c>
      <c r="S33" s="33" t="e">
        <f>SUM(S34:S38)</f>
        <v>#REF!</v>
      </c>
      <c r="T33" s="34">
        <f t="shared" si="12"/>
        <v>0</v>
      </c>
      <c r="U33" s="33" t="e">
        <f>SUM(U34:U38)</f>
        <v>#REF!</v>
      </c>
      <c r="V33" s="34">
        <f t="shared" si="13"/>
        <v>0</v>
      </c>
      <c r="W33" s="33" t="e">
        <f>SUM(W34:W38)</f>
        <v>#REF!</v>
      </c>
      <c r="X33" s="33" t="e">
        <f>SUM(X34:X38)</f>
        <v>#REF!</v>
      </c>
      <c r="Y33" s="36"/>
    </row>
    <row r="34" spans="1:25" ht="12.75" customHeight="1" outlineLevel="1">
      <c r="A34" s="29" t="str">
        <f>H19</f>
        <v>Общехозяйственные расходы</v>
      </c>
      <c r="B34" s="29" t="str">
        <f t="shared" si="6"/>
        <v>Общехозяйственные расходытранспортный налог</v>
      </c>
      <c r="C34" s="45"/>
      <c r="D34" s="45"/>
      <c r="E34" s="46"/>
      <c r="F34" s="46"/>
      <c r="G34" s="37" t="s">
        <v>61</v>
      </c>
      <c r="H34" s="38" t="s">
        <v>62</v>
      </c>
      <c r="I34" s="204">
        <f>SUMIF('счет 26'!$J$66:$J$76,'Смета ОХР'!H34,'счет 26'!$E$66:$E$76)</f>
        <v>0</v>
      </c>
      <c r="J34" s="34">
        <f t="shared" si="7"/>
        <v>0</v>
      </c>
      <c r="K34" s="35" t="e">
        <f>#REF!</f>
        <v>#REF!</v>
      </c>
      <c r="L34" s="34">
        <f t="shared" si="8"/>
        <v>0</v>
      </c>
      <c r="M34" s="35" t="e">
        <f>#REF!</f>
        <v>#REF!</v>
      </c>
      <c r="N34" s="34">
        <f t="shared" si="9"/>
        <v>0</v>
      </c>
      <c r="O34" s="35" t="e">
        <f>#REF!</f>
        <v>#REF!</v>
      </c>
      <c r="P34" s="34">
        <f t="shared" si="10"/>
        <v>0</v>
      </c>
      <c r="Q34" s="35">
        <f>I34</f>
        <v>0</v>
      </c>
      <c r="R34" s="34">
        <f t="shared" si="11"/>
        <v>0</v>
      </c>
      <c r="S34" s="35" t="e">
        <f>#REF!</f>
        <v>#REF!</v>
      </c>
      <c r="T34" s="34">
        <f t="shared" si="12"/>
        <v>0</v>
      </c>
      <c r="U34" s="35" t="e">
        <f>#REF!</f>
        <v>#REF!</v>
      </c>
      <c r="V34" s="34">
        <f t="shared" si="13"/>
        <v>0</v>
      </c>
      <c r="W34" s="35" t="e">
        <f>U34/2</f>
        <v>#REF!</v>
      </c>
      <c r="X34" s="44" t="e">
        <f>U34-W34</f>
        <v>#REF!</v>
      </c>
      <c r="Y34" s="36"/>
    </row>
    <row r="35" spans="1:25" ht="12.75" customHeight="1" outlineLevel="1">
      <c r="A35" s="29" t="str">
        <f>H19</f>
        <v>Общехозяйственные расходы</v>
      </c>
      <c r="B35" s="29" t="str">
        <f t="shared" si="6"/>
        <v>Общехозяйственные расходыналог на имущество</v>
      </c>
      <c r="C35" s="45"/>
      <c r="D35" s="45"/>
      <c r="E35" s="46" t="s">
        <v>15</v>
      </c>
      <c r="F35" s="46"/>
      <c r="G35" s="37" t="s">
        <v>63</v>
      </c>
      <c r="H35" s="38" t="s">
        <v>64</v>
      </c>
      <c r="I35" s="204">
        <f>SUMIF('счет 26'!$J$66:$J$76,'Смета ОХР'!H35,'счет 26'!$E$66:$E$76)</f>
        <v>0</v>
      </c>
      <c r="J35" s="34">
        <f t="shared" si="7"/>
        <v>0</v>
      </c>
      <c r="K35" s="35" t="e">
        <f>#REF!</f>
        <v>#REF!</v>
      </c>
      <c r="L35" s="34">
        <f t="shared" si="8"/>
        <v>0</v>
      </c>
      <c r="M35" s="35" t="e">
        <f>#REF!</f>
        <v>#REF!</v>
      </c>
      <c r="N35" s="34">
        <f t="shared" si="9"/>
        <v>0</v>
      </c>
      <c r="O35" s="35" t="e">
        <f>#REF!</f>
        <v>#REF!</v>
      </c>
      <c r="P35" s="34">
        <f t="shared" si="10"/>
        <v>0</v>
      </c>
      <c r="Q35" s="35">
        <f>I35</f>
        <v>0</v>
      </c>
      <c r="R35" s="34">
        <f t="shared" si="11"/>
        <v>0</v>
      </c>
      <c r="S35" s="35" t="e">
        <f>#REF!</f>
        <v>#REF!</v>
      </c>
      <c r="T35" s="34">
        <f t="shared" si="12"/>
        <v>0</v>
      </c>
      <c r="U35" s="33">
        <f>IFERROR(INDEX([2]Амортизация!$Y$19:$BH$23,MATCH($A35,[2]Амортизация!$F$19:$F$23,0),MATCH($E35&amp;U$5,[2]Амортизация!$Y$6:$BH$6,0)),0)</f>
        <v>0</v>
      </c>
      <c r="V35" s="34">
        <f t="shared" si="13"/>
        <v>0</v>
      </c>
      <c r="W35" s="35">
        <f>U35/2</f>
        <v>0</v>
      </c>
      <c r="X35" s="44">
        <f>U35-W35</f>
        <v>0</v>
      </c>
      <c r="Y35" s="36"/>
    </row>
    <row r="36" spans="1:25" ht="12.75" customHeight="1" outlineLevel="1">
      <c r="A36" s="29" t="str">
        <f>H19</f>
        <v>Общехозяйственные расходы</v>
      </c>
      <c r="B36" s="29" t="str">
        <f t="shared" si="6"/>
        <v>Общехозяйственные расходыаренда земли</v>
      </c>
      <c r="C36" s="45"/>
      <c r="D36" s="45" t="s">
        <v>65</v>
      </c>
      <c r="E36" s="46" t="s">
        <v>66</v>
      </c>
      <c r="F36" s="46"/>
      <c r="G36" s="37" t="s">
        <v>67</v>
      </c>
      <c r="H36" s="38" t="s">
        <v>68</v>
      </c>
      <c r="I36" s="33">
        <f>SUMIF('счет 26'!$J$66:$J$76,'Смета ОХР'!H36,'счет 26'!$E$66:$E$76)</f>
        <v>0</v>
      </c>
      <c r="J36" s="34">
        <f t="shared" si="7"/>
        <v>0</v>
      </c>
      <c r="K36" s="35" t="e">
        <f>#REF!</f>
        <v>#REF!</v>
      </c>
      <c r="L36" s="34">
        <f t="shared" si="8"/>
        <v>0</v>
      </c>
      <c r="M36" s="35" t="e">
        <f>#REF!</f>
        <v>#REF!</v>
      </c>
      <c r="N36" s="34">
        <f t="shared" si="9"/>
        <v>0</v>
      </c>
      <c r="O36" s="35" t="e">
        <f>#REF!</f>
        <v>#REF!</v>
      </c>
      <c r="P36" s="34">
        <f t="shared" si="10"/>
        <v>0</v>
      </c>
      <c r="Q36" s="35">
        <f>I36</f>
        <v>0</v>
      </c>
      <c r="R36" s="34">
        <f t="shared" si="11"/>
        <v>0</v>
      </c>
      <c r="S36" s="35" t="e">
        <f>#REF!</f>
        <v>#REF!</v>
      </c>
      <c r="T36" s="34">
        <f t="shared" si="12"/>
        <v>0</v>
      </c>
      <c r="U36" s="35" t="e">
        <f>#REF!</f>
        <v>#REF!</v>
      </c>
      <c r="V36" s="34">
        <f t="shared" si="13"/>
        <v>0</v>
      </c>
      <c r="W36" s="35" t="e">
        <f>U36/2</f>
        <v>#REF!</v>
      </c>
      <c r="X36" s="44" t="e">
        <f>U36-W36</f>
        <v>#REF!</v>
      </c>
      <c r="Y36" s="36"/>
    </row>
    <row r="37" spans="1:25" ht="12.75" customHeight="1" outlineLevel="1">
      <c r="A37" s="29" t="str">
        <f>H19</f>
        <v>Общехозяйственные расходы</v>
      </c>
      <c r="B37" s="29" t="str">
        <f t="shared" si="6"/>
        <v>Общехозяйственные расходыземельный налог</v>
      </c>
      <c r="C37" s="45"/>
      <c r="D37" s="45" t="s">
        <v>65</v>
      </c>
      <c r="E37" s="46" t="s">
        <v>69</v>
      </c>
      <c r="F37" s="46"/>
      <c r="G37" s="37" t="s">
        <v>70</v>
      </c>
      <c r="H37" s="38" t="s">
        <v>71</v>
      </c>
      <c r="I37" s="33">
        <f>SUMIF('счет 26'!$J$66:$J$76,'Смета ОХР'!H37,'счет 26'!$E$66:$E$76)</f>
        <v>0</v>
      </c>
      <c r="J37" s="34">
        <f t="shared" si="7"/>
        <v>0</v>
      </c>
      <c r="K37" s="35" t="e">
        <f>#REF!</f>
        <v>#REF!</v>
      </c>
      <c r="L37" s="34">
        <f t="shared" si="8"/>
        <v>0</v>
      </c>
      <c r="M37" s="35" t="e">
        <f>#REF!</f>
        <v>#REF!</v>
      </c>
      <c r="N37" s="34">
        <f t="shared" si="9"/>
        <v>0</v>
      </c>
      <c r="O37" s="35" t="e">
        <f>#REF!</f>
        <v>#REF!</v>
      </c>
      <c r="P37" s="34">
        <f t="shared" si="10"/>
        <v>0</v>
      </c>
      <c r="Q37" s="35">
        <f>I37</f>
        <v>0</v>
      </c>
      <c r="R37" s="34">
        <f t="shared" si="11"/>
        <v>0</v>
      </c>
      <c r="S37" s="35" t="e">
        <f>#REF!</f>
        <v>#REF!</v>
      </c>
      <c r="T37" s="34">
        <f t="shared" si="12"/>
        <v>0</v>
      </c>
      <c r="U37" s="35" t="e">
        <f>#REF!</f>
        <v>#REF!</v>
      </c>
      <c r="V37" s="34">
        <f t="shared" si="13"/>
        <v>0</v>
      </c>
      <c r="W37" s="35" t="e">
        <f>U37/2</f>
        <v>#REF!</v>
      </c>
      <c r="X37" s="44" t="e">
        <f>U37-W37</f>
        <v>#REF!</v>
      </c>
      <c r="Y37" s="36"/>
    </row>
    <row r="38" spans="1:25" ht="12.75" customHeight="1" outlineLevel="1">
      <c r="A38" s="29" t="str">
        <f>H19</f>
        <v>Общехозяйственные расходы</v>
      </c>
      <c r="B38" s="29" t="str">
        <f t="shared" si="6"/>
        <v>Общехозяйственные расходыплата за загрязнение окружающей среды</v>
      </c>
      <c r="C38" s="45"/>
      <c r="D38" s="45"/>
      <c r="E38" s="46"/>
      <c r="F38" s="46"/>
      <c r="G38" s="37" t="s">
        <v>72</v>
      </c>
      <c r="H38" s="38" t="s">
        <v>73</v>
      </c>
      <c r="I38" s="204">
        <f>SUMIF('счет 26'!$J$66:$J$76,'Смета ОХР'!H38,'счет 26'!$E$66:$E$76)</f>
        <v>0</v>
      </c>
      <c r="J38" s="34">
        <f t="shared" si="7"/>
        <v>0</v>
      </c>
      <c r="K38" s="35" t="e">
        <f>#REF!</f>
        <v>#REF!</v>
      </c>
      <c r="L38" s="34">
        <f t="shared" si="8"/>
        <v>0</v>
      </c>
      <c r="M38" s="35" t="e">
        <f>#REF!</f>
        <v>#REF!</v>
      </c>
      <c r="N38" s="34">
        <f t="shared" si="9"/>
        <v>0</v>
      </c>
      <c r="O38" s="35" t="e">
        <f>#REF!</f>
        <v>#REF!</v>
      </c>
      <c r="P38" s="34">
        <f t="shared" si="10"/>
        <v>0</v>
      </c>
      <c r="Q38" s="35">
        <f>I38</f>
        <v>0</v>
      </c>
      <c r="R38" s="34">
        <f t="shared" si="11"/>
        <v>0</v>
      </c>
      <c r="S38" s="35" t="e">
        <f>#REF!</f>
        <v>#REF!</v>
      </c>
      <c r="T38" s="34">
        <f t="shared" si="12"/>
        <v>0</v>
      </c>
      <c r="U38" s="35" t="e">
        <f>#REF!</f>
        <v>#REF!</v>
      </c>
      <c r="V38" s="34">
        <f t="shared" si="13"/>
        <v>0</v>
      </c>
      <c r="W38" s="35" t="e">
        <f>U38/2</f>
        <v>#REF!</v>
      </c>
      <c r="X38" s="44" t="e">
        <f>U38-W38</f>
        <v>#REF!</v>
      </c>
      <c r="Y38" s="36"/>
    </row>
    <row r="39" spans="1:25" ht="12.75" customHeight="1" outlineLevel="1">
      <c r="A39" s="29" t="str">
        <f>H19</f>
        <v>Общехозяйственные расходы</v>
      </c>
      <c r="B39" s="29" t="str">
        <f t="shared" si="6"/>
        <v>Общехозяйственные расходыРасходы на ремонт всего,  в том числе:</v>
      </c>
      <c r="C39" s="45"/>
      <c r="D39" s="45"/>
      <c r="E39" s="46"/>
      <c r="F39" s="46"/>
      <c r="G39" s="31">
        <v>7</v>
      </c>
      <c r="H39" s="32" t="s">
        <v>74</v>
      </c>
      <c r="I39" s="33">
        <f>SUM(I40:I43)</f>
        <v>0</v>
      </c>
      <c r="J39" s="34">
        <f t="shared" si="7"/>
        <v>0</v>
      </c>
      <c r="K39" s="33" t="e">
        <f>SUM(K40:K43)</f>
        <v>#REF!</v>
      </c>
      <c r="L39" s="34">
        <f t="shared" si="8"/>
        <v>0</v>
      </c>
      <c r="M39" s="33" t="e">
        <f>SUM(M40:M43)</f>
        <v>#REF!</v>
      </c>
      <c r="N39" s="34">
        <f t="shared" si="9"/>
        <v>0</v>
      </c>
      <c r="O39" s="33" t="e">
        <f>SUM(O40:O43)</f>
        <v>#REF!</v>
      </c>
      <c r="P39" s="34">
        <f t="shared" si="10"/>
        <v>0</v>
      </c>
      <c r="Q39" s="33" t="e">
        <f>SUM(Q40:Q43)</f>
        <v>#REF!</v>
      </c>
      <c r="R39" s="34">
        <f t="shared" si="11"/>
        <v>0</v>
      </c>
      <c r="S39" s="33" t="e">
        <f>SUM(S40:S43)</f>
        <v>#REF!</v>
      </c>
      <c r="T39" s="34">
        <f t="shared" si="12"/>
        <v>0</v>
      </c>
      <c r="U39" s="33" t="e">
        <f>SUM(U40:U43)</f>
        <v>#VALUE!</v>
      </c>
      <c r="V39" s="34">
        <f t="shared" si="13"/>
        <v>0</v>
      </c>
      <c r="W39" s="33" t="e">
        <f>SUM(W40:W43)</f>
        <v>#VALUE!</v>
      </c>
      <c r="X39" s="33" t="e">
        <f>SUM(X40:X43)</f>
        <v>#VALUE!</v>
      </c>
      <c r="Y39" s="36"/>
    </row>
    <row r="40" spans="1:25" ht="12.75" customHeight="1" outlineLevel="1">
      <c r="A40" s="29" t="str">
        <f>H19</f>
        <v>Общехозяйственные расходы</v>
      </c>
      <c r="B40" s="45" t="s">
        <v>75</v>
      </c>
      <c r="C40" s="48" t="s">
        <v>76</v>
      </c>
      <c r="D40" s="48" t="s">
        <v>77</v>
      </c>
      <c r="E40" s="48" t="s">
        <v>78</v>
      </c>
      <c r="F40" s="48"/>
      <c r="G40" s="37" t="s">
        <v>79</v>
      </c>
      <c r="H40" s="38" t="s">
        <v>80</v>
      </c>
      <c r="I40" s="204">
        <f>SUMIF('счет 26'!$J$66:$J$76,'Смета ОХР'!H40,'счет 26'!$E$66:$E$76)</f>
        <v>0</v>
      </c>
      <c r="J40" s="34">
        <f t="shared" si="7"/>
        <v>0</v>
      </c>
      <c r="K40" s="35" t="e">
        <f>SUMIFS(INDEX([2]Ремонты!$AC$24:$BB$26,,MATCH(K$5,[2]Ремонты!$AC$5:$BB$5,0)),[2]Ремонты!$A$24:$A$26,"?",[2]Ремонты!$C$24:$C$26,$B40,[2]Ремонты!$D$24:$D$26,$C40,[2]Ремонты!$F24:$F$26,$D40,[2]Ремонты!$E$24:$E$26,$E40,[2]Ремонты!$B$24:$B$26,$A40)</f>
        <v>#REF!</v>
      </c>
      <c r="L40" s="34">
        <f t="shared" si="8"/>
        <v>0</v>
      </c>
      <c r="M40" s="35" t="e">
        <f>SUMIFS(INDEX([2]Ремонты!$AC$24:$BB$26,,MATCH(M$5,[2]Ремонты!$AC$5:$BB$5,0)),[2]Ремонты!$A$24:$A$26,"?",[2]Ремонты!$C$24:$C$26,$B40,[2]Ремонты!$D$24:$D$26,$C40,[2]Ремонты!$F24:$F$26,$D40,[2]Ремонты!$E$24:$E$26,$E40,[2]Ремонты!$B$24:$B$26,$A40)</f>
        <v>#REF!</v>
      </c>
      <c r="N40" s="34">
        <f t="shared" si="9"/>
        <v>0</v>
      </c>
      <c r="O40" s="35" t="e">
        <f>SUMIFS(INDEX([2]Ремонты!$AC$24:$BB$26,,MATCH(O$5,[2]Ремонты!$AC$5:$BB$5,0)),[2]Ремонты!$A$24:$A$26,"?",[2]Ремонты!$C$24:$C$26,$B40,[2]Ремонты!$D$24:$D$26,$C40,[2]Ремонты!$F24:$F$26,$D40,[2]Ремонты!$E$24:$E$26,$E40,[2]Ремонты!$B$24:$B$26,$A40)</f>
        <v>#REF!</v>
      </c>
      <c r="P40" s="34">
        <f t="shared" si="10"/>
        <v>0</v>
      </c>
      <c r="Q40" s="35" t="e">
        <f>SUMIFS(INDEX([2]Ремонты!$AC$24:$BB$26,,MATCH(Q$5,[2]Ремонты!$AC$5:$BB$5,0)),[2]Ремонты!$A$24:$A$26,"?",[2]Ремонты!$C$24:$C$26,$B40,[2]Ремонты!$D$24:$D$26,$C40,[2]Ремонты!$F24:$F$26,$D40,[2]Ремонты!$E$24:$E$26,$E40,[2]Ремонты!$B$24:$B$26,$A40)</f>
        <v>#REF!</v>
      </c>
      <c r="R40" s="34">
        <f t="shared" si="11"/>
        <v>0</v>
      </c>
      <c r="S40" s="35" t="e">
        <f>SUMIFS(INDEX([2]Ремонты!$AC$24:$BB$26,,MATCH(S$5,[2]Ремонты!$AC$5:$BB$5,0)),[2]Ремонты!$A$24:$A$26,"?",[2]Ремонты!$C$24:$C$26,$B40,[2]Ремонты!$D$24:$D$26,$C40,[2]Ремонты!$F24:$F$26,$D40,[2]Ремонты!$E$24:$E$26,$E40,[2]Ремонты!$B$24:$B$26,$A40)</f>
        <v>#REF!</v>
      </c>
      <c r="T40" s="34">
        <f t="shared" si="12"/>
        <v>0</v>
      </c>
      <c r="U40" s="33" t="e">
        <f>SUMIFS(INDEX([2]Ремонты!$AC$24:$BB$26,,MATCH(U$5,[2]Ремонты!$AC$5:$BB$5,0)),[2]Ремонты!$A$24:$A$26,"?",[2]Ремонты!$C$24:$C$26,$B40,[2]Ремонты!$D$24:$D$26,$C40,[2]Ремонты!$F24:$F$26,$D40,[2]Ремонты!$E$24:$E$26,$E40,[2]Ремонты!$B$24:$B$26,$A40)</f>
        <v>#VALUE!</v>
      </c>
      <c r="V40" s="34">
        <f t="shared" si="13"/>
        <v>0</v>
      </c>
      <c r="W40" s="33" t="e">
        <f>SUMIFS(INDEX([2]Ремонты!$AC$24:$BB$26,,MATCH(W$5,[2]Ремонты!$AC$5:$BB$5,0)),[2]Ремонты!$A$24:$A$26,"?",[2]Ремонты!$C$24:$C$26,$B40,[2]Ремонты!$D$24:$D$26,$C40,[2]Ремонты!$F24:$F$26,$D40,[2]Ремонты!$E$24:$E$26,$E40,[2]Ремонты!$B$24:$B$26,$A40)</f>
        <v>#VALUE!</v>
      </c>
      <c r="X40" s="33" t="e">
        <f>U40-W40</f>
        <v>#VALUE!</v>
      </c>
      <c r="Y40" s="36"/>
    </row>
    <row r="41" spans="1:25" ht="12.75" customHeight="1" outlineLevel="1">
      <c r="A41" s="29" t="str">
        <f>H19</f>
        <v>Общехозяйственные расходы</v>
      </c>
      <c r="B41" s="45" t="s">
        <v>81</v>
      </c>
      <c r="C41" s="48" t="s">
        <v>76</v>
      </c>
      <c r="D41" s="48" t="s">
        <v>77</v>
      </c>
      <c r="E41" s="48" t="s">
        <v>78</v>
      </c>
      <c r="F41" s="48"/>
      <c r="G41" s="37" t="s">
        <v>82</v>
      </c>
      <c r="H41" s="38" t="s">
        <v>83</v>
      </c>
      <c r="I41" s="204">
        <f>SUMIF('счет 26'!$J$66:$J$76,'Смета ОХР'!H41,'счет 26'!$E$66:$E$76)</f>
        <v>0</v>
      </c>
      <c r="J41" s="34">
        <f t="shared" si="7"/>
        <v>0</v>
      </c>
      <c r="K41" s="35" t="e">
        <f>SUMIFS(INDEX([2]Ремонты!$AC$24:$BB$26,,MATCH(K$5,[2]Ремонты!$AC$5:$BB$5,0)),[2]Ремонты!$A$24:$A$26,"?",[2]Ремонты!$C$24:$C$26,$B41,[2]Ремонты!$D$24:$D$26,$C41,[2]Ремонты!$F24:$F$26,$D41,[2]Ремонты!$E$24:$E$26,$E41,[2]Ремонты!$B$24:$B$26,$A41)</f>
        <v>#REF!</v>
      </c>
      <c r="L41" s="34">
        <f t="shared" si="8"/>
        <v>0</v>
      </c>
      <c r="M41" s="35" t="e">
        <f>SUMIFS(INDEX([2]Ремонты!$AC$24:$BB$26,,MATCH(M$5,[2]Ремонты!$AC$5:$BB$5,0)),[2]Ремонты!$A$24:$A$26,"?",[2]Ремонты!$C$24:$C$26,$B41,[2]Ремонты!$D$24:$D$26,$C41,[2]Ремонты!$F24:$F$26,$D41,[2]Ремонты!$E$24:$E$26,$E41,[2]Ремонты!$B$24:$B$26,$A41)</f>
        <v>#REF!</v>
      </c>
      <c r="N41" s="34">
        <f t="shared" si="9"/>
        <v>0</v>
      </c>
      <c r="O41" s="35" t="e">
        <f>SUMIFS(INDEX([2]Ремонты!$AC$24:$BB$26,,MATCH(O$5,[2]Ремонты!$AC$5:$BB$5,0)),[2]Ремонты!$A$24:$A$26,"?",[2]Ремонты!$C$24:$C$26,$B41,[2]Ремонты!$D$24:$D$26,$C41,[2]Ремонты!$F24:$F$26,$D41,[2]Ремонты!$E$24:$E$26,$E41,[2]Ремонты!$B$24:$B$26,$A41)</f>
        <v>#REF!</v>
      </c>
      <c r="P41" s="34">
        <f t="shared" si="10"/>
        <v>0</v>
      </c>
      <c r="Q41" s="35" t="e">
        <f>SUMIFS(INDEX([2]Ремонты!$AC$24:$BB$26,,MATCH(Q$5,[2]Ремонты!$AC$5:$BB$5,0)),[2]Ремонты!$A$24:$A$26,"?",[2]Ремонты!$C$24:$C$26,$B41,[2]Ремонты!$D$24:$D$26,$C41,[2]Ремонты!$F24:$F$26,$D41,[2]Ремонты!$E$24:$E$26,$E41,[2]Ремонты!$B$24:$B$26,$A41)</f>
        <v>#REF!</v>
      </c>
      <c r="R41" s="34">
        <f t="shared" si="11"/>
        <v>0</v>
      </c>
      <c r="S41" s="35" t="e">
        <f>SUMIFS(INDEX([2]Ремонты!$AC$24:$BB$26,,MATCH(S$5,[2]Ремонты!$AC$5:$BB$5,0)),[2]Ремонты!$A$24:$A$26,"?",[2]Ремонты!$C$24:$C$26,$B41,[2]Ремонты!$D$24:$D$26,$C41,[2]Ремонты!$F24:$F$26,$D41,[2]Ремонты!$E$24:$E$26,$E41,[2]Ремонты!$B$24:$B$26,$A41)</f>
        <v>#REF!</v>
      </c>
      <c r="T41" s="34">
        <f t="shared" si="12"/>
        <v>0</v>
      </c>
      <c r="U41" s="33" t="e">
        <f>SUMIFS(INDEX([2]Ремонты!$AC$24:$BB$26,,MATCH(U$5,[2]Ремонты!$AC$5:$BB$5,0)),[2]Ремонты!$A$24:$A$26,"?",[2]Ремонты!$C$24:$C$26,$B41,[2]Ремонты!$D$24:$D$26,$C41,[2]Ремонты!$F24:$F$26,$D41,[2]Ремонты!$E$24:$E$26,$E41,[2]Ремонты!$B$24:$B$26,$A41)</f>
        <v>#VALUE!</v>
      </c>
      <c r="V41" s="34">
        <f t="shared" si="13"/>
        <v>0</v>
      </c>
      <c r="W41" s="33" t="e">
        <f>SUMIFS(INDEX([2]Ремонты!$AC$24:$BB$26,,MATCH(W$5,[2]Ремонты!$AC$5:$BB$5,0)),[2]Ремонты!$A$24:$A$26,"?",[2]Ремонты!$C$24:$C$26,$B41,[2]Ремонты!$D$24:$D$26,$C41,[2]Ремонты!$F24:$F$26,$D41,[2]Ремонты!$E$24:$E$26,$E41,[2]Ремонты!$B$24:$B$26,$A41)</f>
        <v>#VALUE!</v>
      </c>
      <c r="X41" s="33" t="e">
        <f>U41-W41</f>
        <v>#VALUE!</v>
      </c>
      <c r="Y41" s="36"/>
    </row>
    <row r="42" spans="1:25" ht="12.75" customHeight="1" outlineLevel="1">
      <c r="A42" s="29" t="str">
        <f>H19</f>
        <v>Общехозяйственные расходы</v>
      </c>
      <c r="B42" s="45" t="s">
        <v>75</v>
      </c>
      <c r="C42" s="48" t="s">
        <v>81</v>
      </c>
      <c r="D42" s="48" t="s">
        <v>84</v>
      </c>
      <c r="E42" s="48" t="s">
        <v>77</v>
      </c>
      <c r="F42" s="48"/>
      <c r="G42" s="37" t="s">
        <v>85</v>
      </c>
      <c r="H42" s="38" t="s">
        <v>86</v>
      </c>
      <c r="I42" s="204">
        <f>SUMIF('счет 26'!$J$66:$J$76,'Смета ОХР'!H42,'счет 26'!$E$66:$E$76)</f>
        <v>0</v>
      </c>
      <c r="J42" s="34">
        <f t="shared" si="7"/>
        <v>0</v>
      </c>
      <c r="K42" s="35" t="e">
        <f>SUMIFS(INDEX([2]Ремонты!$AC$24:$BB$26,,MATCH(K$5,[2]Ремонты!$AC$5:$BB$5,0)),[2]Ремонты!$A$24:$A$26,"?",[2]Ремонты!$C$24:$C$26,$C42,[2]Ремонты!$D$24:$D$26,$D42,[2]Ремонты!$F24:$F$26,$E42,[2]Ремонты!$B$24:$B$26,$A42)+SUMIFS(INDEX([2]Ремонты!$AC$24:$BB$26,,MATCH(K$5,[2]Ремонты!$AC$5:$BB$5,0)),[2]Ремонты!$A$24:$A$26,"?",[2]Ремонты!$C$24:$C$26,$B42,[2]Ремонты!$D$24:$D$26,$D42,[2]Ремонты!$F24:$F$26,$E42,[2]Ремонты!$B$24:$B$26,$A42)</f>
        <v>#REF!</v>
      </c>
      <c r="L42" s="34">
        <f t="shared" si="8"/>
        <v>0</v>
      </c>
      <c r="M42" s="35" t="e">
        <f>SUMIFS(INDEX([2]Ремонты!$AC$24:$BB$26,,MATCH(M$5,[2]Ремонты!$AC$5:$BB$5,0)),[2]Ремонты!$A$24:$A$26,"?",[2]Ремонты!$C$24:$C$26,$C42,[2]Ремонты!$D$24:$D$26,$D42,[2]Ремонты!$F24:$F$26,$E42,[2]Ремонты!$B$24:$B$26,$A42)+SUMIFS(INDEX([2]Ремонты!$AC$24:$BB$26,,MATCH(M$5,[2]Ремонты!$AC$5:$BB$5,0)),[2]Ремонты!$A$24:$A$26,"?",[2]Ремонты!$C$24:$C$26,$B42,[2]Ремонты!$D$24:$D$26,$D42,[2]Ремонты!$F24:$F$26,$E42,[2]Ремонты!$B$24:$B$26,$A42)</f>
        <v>#REF!</v>
      </c>
      <c r="N42" s="34">
        <f t="shared" si="9"/>
        <v>0</v>
      </c>
      <c r="O42" s="35" t="e">
        <f>SUMIFS(INDEX([2]Ремонты!$AC$24:$BB$26,,MATCH(O$5,[2]Ремонты!$AC$5:$BB$5,0)),[2]Ремонты!$A$24:$A$26,"?",[2]Ремонты!$C$24:$C$26,$C42,[2]Ремонты!$D$24:$D$26,$D42,[2]Ремонты!$F24:$F$26,$E42,[2]Ремонты!$B$24:$B$26,$A42)+SUMIFS(INDEX([2]Ремонты!$AC$24:$BB$26,,MATCH(O$5,[2]Ремонты!$AC$5:$BB$5,0)),[2]Ремонты!$A$24:$A$26,"?",[2]Ремонты!$C$24:$C$26,$B42,[2]Ремонты!$D$24:$D$26,$D42,[2]Ремонты!$F24:$F$26,$E42,[2]Ремонты!$B$24:$B$26,$A42)</f>
        <v>#REF!</v>
      </c>
      <c r="P42" s="34">
        <f t="shared" si="10"/>
        <v>0</v>
      </c>
      <c r="Q42" s="35" t="e">
        <f>SUMIFS(INDEX([2]Ремонты!$AC$24:$BB$26,,MATCH(Q$5,[2]Ремонты!$AC$5:$BB$5,0)),[2]Ремонты!$A$24:$A$26,"?",[2]Ремонты!$C$24:$C$26,$C42,[2]Ремонты!$D$24:$D$26,$D42,[2]Ремонты!$F24:$F$26,$E42,[2]Ремонты!$B$24:$B$26,$A42)+SUMIFS(INDEX([2]Ремонты!$AC$24:$BB$26,,MATCH(Q$5,[2]Ремонты!$AC$5:$BB$5,0)),[2]Ремонты!$A$24:$A$26,"?",[2]Ремонты!$C$24:$C$26,$B42,[2]Ремонты!$D$24:$D$26,$D42,[2]Ремонты!$F24:$F$26,$E42,[2]Ремонты!$B$24:$B$26,$A42)</f>
        <v>#REF!</v>
      </c>
      <c r="R42" s="34">
        <f t="shared" si="11"/>
        <v>0</v>
      </c>
      <c r="S42" s="35" t="e">
        <f>SUMIFS(INDEX([2]Ремонты!$AC$24:$BB$26,,MATCH(S$5,[2]Ремонты!$AC$5:$BB$5,0)),[2]Ремонты!$A$24:$A$26,"?",[2]Ремонты!$C$24:$C$26,$C42,[2]Ремонты!$D$24:$D$26,$D42,[2]Ремонты!$F24:$F$26,$E42,[2]Ремонты!$B$24:$B$26,$A42)+SUMIFS(INDEX([2]Ремонты!$AC$24:$BB$26,,MATCH(S$5,[2]Ремонты!$AC$5:$BB$5,0)),[2]Ремонты!$A$24:$A$26,"?",[2]Ремонты!$C$24:$C$26,$B42,[2]Ремонты!$D$24:$D$26,$D42,[2]Ремонты!$F24:$F$26,$E42,[2]Ремонты!$B$24:$B$26,$A42)</f>
        <v>#REF!</v>
      </c>
      <c r="T42" s="34">
        <f t="shared" si="12"/>
        <v>0</v>
      </c>
      <c r="U42" s="33" t="e">
        <f>SUMIFS(INDEX([2]Ремонты!$AC$24:$BB$26,,MATCH(U$5,[2]Ремонты!$AC$5:$BB$5,0)),[2]Ремонты!$A$24:$A$26,"?",[2]Ремонты!$C$24:$C$26,$C42,[2]Ремонты!$D$24:$D$26,$D42,[2]Ремонты!$F24:$F$26,$E42,[2]Ремонты!$B$24:$B$26,$A42)+SUMIFS(INDEX([2]Ремонты!$AC$24:$BB$26,,MATCH(U$5,[2]Ремонты!$AC$5:$BB$5,0)),[2]Ремонты!$A$24:$A$26,"?",[2]Ремонты!$C$24:$C$26,$B42,[2]Ремонты!$D$24:$D$26,$D42,[2]Ремонты!$F24:$F$26,$E42,[2]Ремонты!$B$24:$B$26,$A42)</f>
        <v>#VALUE!</v>
      </c>
      <c r="V42" s="34">
        <f t="shared" si="13"/>
        <v>0</v>
      </c>
      <c r="W42" s="33" t="e">
        <f>SUMIFS(INDEX([2]Ремонты!$AC$24:$BB$26,,MATCH(W$5,[2]Ремонты!$AC$5:$BB$5,0)),[2]Ремонты!$A$24:$A$26,"?",[2]Ремонты!$C$24:$C$26,$C42,[2]Ремонты!$D$24:$D$26,$D42,[2]Ремонты!$F24:$F$26,$E42,[2]Ремонты!$B$24:$B$26,$A42)+SUMIFS(INDEX([2]Ремонты!$AC$24:$BB$26,,MATCH(W$5,[2]Ремонты!$AC$5:$BB$5,0)),[2]Ремонты!$A$24:$A$26,"?",[2]Ремонты!$C$24:$C$26,$B42,[2]Ремонты!$D$24:$D$26,$D42,[2]Ремонты!$F24:$F$26,$E42,[2]Ремонты!$B$24:$B$26,$A42)</f>
        <v>#VALUE!</v>
      </c>
      <c r="X42" s="33" t="e">
        <f>U42-W42</f>
        <v>#VALUE!</v>
      </c>
      <c r="Y42" s="36"/>
    </row>
    <row r="43" spans="1:25" ht="12.75" customHeight="1" outlineLevel="1">
      <c r="A43" s="29" t="str">
        <f>H19</f>
        <v>Общехозяйственные расходы</v>
      </c>
      <c r="B43" s="29" t="s">
        <v>87</v>
      </c>
      <c r="C43" s="45"/>
      <c r="D43" s="48"/>
      <c r="E43" s="48" t="s">
        <v>77</v>
      </c>
      <c r="F43" s="48"/>
      <c r="G43" s="37" t="s">
        <v>88</v>
      </c>
      <c r="H43" s="38" t="s">
        <v>89</v>
      </c>
      <c r="I43" s="204">
        <f>SUMIF('счет 26'!$J$66:$J$76,'Смета ОХР'!H43,'счет 26'!$E$66:$E$76)</f>
        <v>0</v>
      </c>
      <c r="J43" s="34">
        <f t="shared" si="7"/>
        <v>0</v>
      </c>
      <c r="K43" s="35" t="e">
        <f>SUMIFS(INDEX([2]Ремонты!$AC$24:$BB$26,,MATCH(K$5,[2]Ремонты!$AC$5:$BB$5,0)),[2]Ремонты!$A$24:$A$26,"?",[2]Ремонты!$C$24:$C$26,$B43,[2]Ремонты!$F24:$F$26,$E43,[2]Ремонты!$B$24:$B$26,$A43)</f>
        <v>#REF!</v>
      </c>
      <c r="L43" s="34">
        <f t="shared" si="8"/>
        <v>0</v>
      </c>
      <c r="M43" s="35" t="e">
        <f>SUMIFS(INDEX([2]Ремонты!$AC$24:$BB$26,,MATCH(M$5,[2]Ремонты!$AC$5:$BB$5,0)),[2]Ремонты!$A$24:$A$26,"?",[2]Ремонты!$C$24:$C$26,$B43,[2]Ремонты!$F24:$F$26,$E43,[2]Ремонты!$B$24:$B$26,$A43)</f>
        <v>#REF!</v>
      </c>
      <c r="N43" s="34">
        <f t="shared" si="9"/>
        <v>0</v>
      </c>
      <c r="O43" s="35" t="e">
        <f>SUMIFS(INDEX([2]Ремонты!$AC$24:$BB$26,,MATCH(O$5,[2]Ремонты!$AC$5:$BB$5,0)),[2]Ремонты!$A$24:$A$26,"?",[2]Ремонты!$C$24:$C$26,$B43,[2]Ремонты!$F24:$F$26,$E43,[2]Ремонты!$B$24:$B$26,$A43)</f>
        <v>#REF!</v>
      </c>
      <c r="P43" s="34">
        <f t="shared" si="10"/>
        <v>0</v>
      </c>
      <c r="Q43" s="35" t="e">
        <f>SUMIFS(INDEX([2]Ремонты!$AC$24:$BB$26,,MATCH(Q$5,[2]Ремонты!$AC$5:$BB$5,0)),[2]Ремонты!$A$24:$A$26,"?",[2]Ремонты!$C$24:$C$26,$B43,[2]Ремонты!$F24:$F$26,$E43,[2]Ремонты!$B$24:$B$26,$A43)</f>
        <v>#REF!</v>
      </c>
      <c r="R43" s="34">
        <f t="shared" si="11"/>
        <v>0</v>
      </c>
      <c r="S43" s="35" t="e">
        <f>SUMIFS(INDEX([2]Ремонты!$AC$24:$BB$26,,MATCH(S$5,[2]Ремонты!$AC$5:$BB$5,0)),[2]Ремонты!$A$24:$A$26,"?",[2]Ремонты!$C$24:$C$26,$B43,[2]Ремонты!$F24:$F$26,$E43,[2]Ремонты!$B$24:$B$26,$A43)</f>
        <v>#REF!</v>
      </c>
      <c r="T43" s="34">
        <f t="shared" si="12"/>
        <v>0</v>
      </c>
      <c r="U43" s="33" t="e">
        <f>SUMIFS(INDEX([2]Ремонты!$AC$24:$BB$26,,MATCH(U$5,[2]Ремонты!$AC$5:$BB$5,0)),[2]Ремонты!$A$24:$A$26,"?",[2]Ремонты!$C$24:$C$26,$B43,[2]Ремонты!$F24:$F$26,$E43,[2]Ремонты!$B$24:$B$26,$A43)</f>
        <v>#VALUE!</v>
      </c>
      <c r="V43" s="34">
        <f t="shared" si="13"/>
        <v>0</v>
      </c>
      <c r="W43" s="33" t="e">
        <f>SUMIFS(INDEX([2]Ремонты!$AC$24:$BB$26,,MATCH(W$5,[2]Ремонты!$AC$5:$BB$5,0)),[2]Ремонты!$A$24:$A$26,"?",[2]Ремонты!$C$24:$C$26,$B43,[2]Ремонты!$F24:$F$26,$E43,[2]Ремонты!$B$24:$B$26,$A43)</f>
        <v>#VALUE!</v>
      </c>
      <c r="X43" s="33" t="e">
        <f>U43-W43</f>
        <v>#VALUE!</v>
      </c>
      <c r="Y43" s="36"/>
    </row>
    <row r="44" spans="1:25" ht="12.75" customHeight="1" outlineLevel="1">
      <c r="A44" s="29" t="str">
        <f>H19</f>
        <v>Общехозяйственные расходы</v>
      </c>
      <c r="B44" s="29" t="str">
        <f t="shared" si="6"/>
        <v>Общехозяйственные расходыХозинвентарь и другие вспомогательные материалы</v>
      </c>
      <c r="C44" s="45"/>
      <c r="D44" s="45"/>
      <c r="E44" s="46"/>
      <c r="F44" s="46"/>
      <c r="G44" s="31">
        <v>8</v>
      </c>
      <c r="H44" s="32" t="s">
        <v>90</v>
      </c>
      <c r="I44" s="204">
        <f>SUMIF('счет 26'!$J$66:$J$76,'Смета ОХР'!H44,'счет 26'!$E$66:$E$76)</f>
        <v>0</v>
      </c>
      <c r="J44" s="34">
        <f t="shared" si="7"/>
        <v>0</v>
      </c>
      <c r="K44" s="35" t="e">
        <f>#REF!</f>
        <v>#REF!</v>
      </c>
      <c r="L44" s="34">
        <f t="shared" si="8"/>
        <v>0</v>
      </c>
      <c r="M44" s="35" t="e">
        <f>#REF!</f>
        <v>#REF!</v>
      </c>
      <c r="N44" s="34">
        <f t="shared" si="9"/>
        <v>0</v>
      </c>
      <c r="O44" s="35" t="e">
        <f>#REF!</f>
        <v>#REF!</v>
      </c>
      <c r="P44" s="34">
        <f t="shared" si="10"/>
        <v>0</v>
      </c>
      <c r="Q44" s="35">
        <f>I44</f>
        <v>0</v>
      </c>
      <c r="R44" s="34">
        <f t="shared" si="11"/>
        <v>0</v>
      </c>
      <c r="S44" s="35" t="e">
        <f>#REF!</f>
        <v>#REF!</v>
      </c>
      <c r="T44" s="34">
        <f t="shared" si="12"/>
        <v>0</v>
      </c>
      <c r="U44" s="35" t="e">
        <f>#REF!</f>
        <v>#REF!</v>
      </c>
      <c r="V44" s="34">
        <f t="shared" si="13"/>
        <v>0</v>
      </c>
      <c r="W44" s="35" t="e">
        <f>U44/2</f>
        <v>#REF!</v>
      </c>
      <c r="X44" s="33" t="e">
        <f>U44-W44</f>
        <v>#REF!</v>
      </c>
      <c r="Y44" s="36"/>
    </row>
    <row r="45" spans="1:25" ht="24" outlineLevel="1">
      <c r="A45" s="29"/>
      <c r="B45" s="29" t="str">
        <f t="shared" si="6"/>
        <v>Расходы на оплату работ и услуг, выполняемых сторонними организациями (юридические, аудиторские, информационные и т.д.)</v>
      </c>
      <c r="C45" s="45"/>
      <c r="D45" s="45"/>
      <c r="E45" s="46"/>
      <c r="F45" s="46"/>
      <c r="G45" s="31">
        <v>9</v>
      </c>
      <c r="H45" s="49" t="s">
        <v>91</v>
      </c>
      <c r="I45" s="33">
        <f>SUM(I46:I51)</f>
        <v>0</v>
      </c>
      <c r="J45" s="34">
        <f t="shared" si="7"/>
        <v>0</v>
      </c>
      <c r="K45" s="33" t="e">
        <f>SUM(K46:K51)</f>
        <v>#REF!</v>
      </c>
      <c r="L45" s="34">
        <f t="shared" si="8"/>
        <v>0</v>
      </c>
      <c r="M45" s="33" t="e">
        <f>SUM(M46:M51)</f>
        <v>#REF!</v>
      </c>
      <c r="N45" s="34">
        <f t="shared" si="9"/>
        <v>0</v>
      </c>
      <c r="O45" s="33" t="e">
        <f>SUM(O46:O51)</f>
        <v>#REF!</v>
      </c>
      <c r="P45" s="34">
        <f t="shared" si="10"/>
        <v>0</v>
      </c>
      <c r="Q45" s="33">
        <f>SUM(Q46:Q51)</f>
        <v>0</v>
      </c>
      <c r="R45" s="34">
        <f t="shared" si="11"/>
        <v>0</v>
      </c>
      <c r="S45" s="33" t="e">
        <f>SUM(S46:S51)</f>
        <v>#REF!</v>
      </c>
      <c r="T45" s="34">
        <f t="shared" si="12"/>
        <v>0</v>
      </c>
      <c r="U45" s="33" t="e">
        <f>SUM(U46:U51)</f>
        <v>#REF!</v>
      </c>
      <c r="V45" s="34">
        <f t="shared" si="13"/>
        <v>0</v>
      </c>
      <c r="W45" s="33" t="e">
        <f>SUM(W46:W51)</f>
        <v>#REF!</v>
      </c>
      <c r="X45" s="33" t="e">
        <f>SUM(X46:X51)</f>
        <v>#REF!</v>
      </c>
      <c r="Y45" s="36"/>
    </row>
    <row r="46" spans="1:25" ht="12.75" customHeight="1" outlineLevel="1">
      <c r="A46" s="29" t="str">
        <f>H19</f>
        <v>Общехозяйственные расходы</v>
      </c>
      <c r="B46" s="29" t="str">
        <f t="shared" si="6"/>
        <v>Общехозяйственные расходыуслуги по обслуживанию программного обеспечения</v>
      </c>
      <c r="C46" s="45"/>
      <c r="D46" s="45"/>
      <c r="E46" s="46"/>
      <c r="F46" s="46"/>
      <c r="G46" s="37" t="s">
        <v>92</v>
      </c>
      <c r="H46" s="38" t="s">
        <v>93</v>
      </c>
      <c r="I46" s="204">
        <f>SUMIF('счет 26'!$J$66:$J$76,'Смета ОХР'!H46,'счет 26'!$E$66:$E$76)</f>
        <v>0</v>
      </c>
      <c r="J46" s="34">
        <f t="shared" si="7"/>
        <v>0</v>
      </c>
      <c r="K46" s="35" t="e">
        <f>#REF!</f>
        <v>#REF!</v>
      </c>
      <c r="L46" s="34">
        <f t="shared" si="8"/>
        <v>0</v>
      </c>
      <c r="M46" s="35" t="e">
        <f>#REF!</f>
        <v>#REF!</v>
      </c>
      <c r="N46" s="34">
        <f t="shared" si="9"/>
        <v>0</v>
      </c>
      <c r="O46" s="35" t="e">
        <f>#REF!</f>
        <v>#REF!</v>
      </c>
      <c r="P46" s="34">
        <f t="shared" si="10"/>
        <v>0</v>
      </c>
      <c r="Q46" s="35">
        <f t="shared" ref="Q46:Q51" si="14">I46</f>
        <v>0</v>
      </c>
      <c r="R46" s="34">
        <f t="shared" si="11"/>
        <v>0</v>
      </c>
      <c r="S46" s="35" t="e">
        <f>#REF!</f>
        <v>#REF!</v>
      </c>
      <c r="T46" s="34">
        <f t="shared" si="12"/>
        <v>0</v>
      </c>
      <c r="U46" s="35" t="e">
        <f>#REF!</f>
        <v>#REF!</v>
      </c>
      <c r="V46" s="34">
        <f t="shared" si="13"/>
        <v>0</v>
      </c>
      <c r="W46" s="35" t="e">
        <f>#REF!</f>
        <v>#REF!</v>
      </c>
      <c r="X46" s="44" t="e">
        <f t="shared" ref="X46:X51" si="15">U46-W46</f>
        <v>#REF!</v>
      </c>
      <c r="Y46" s="36"/>
    </row>
    <row r="47" spans="1:25" ht="12.75" customHeight="1" outlineLevel="1">
      <c r="A47" s="29" t="str">
        <f>H19</f>
        <v>Общехозяйственные расходы</v>
      </c>
      <c r="B47" s="29" t="str">
        <f t="shared" si="6"/>
        <v>Общехозяйственные расходыконсультационные услуги</v>
      </c>
      <c r="C47" s="45"/>
      <c r="D47" s="45"/>
      <c r="E47" s="46"/>
      <c r="F47" s="46"/>
      <c r="G47" s="37" t="s">
        <v>94</v>
      </c>
      <c r="H47" s="38" t="s">
        <v>95</v>
      </c>
      <c r="I47" s="204">
        <f>SUMIF('счет 26'!$J$66:$J$76,'Смета ОХР'!H47,'счет 26'!$E$66:$E$76)</f>
        <v>0</v>
      </c>
      <c r="J47" s="34">
        <f t="shared" si="7"/>
        <v>0</v>
      </c>
      <c r="K47" s="35" t="e">
        <f>#REF!</f>
        <v>#REF!</v>
      </c>
      <c r="L47" s="34">
        <f t="shared" si="8"/>
        <v>0</v>
      </c>
      <c r="M47" s="35" t="e">
        <f>#REF!</f>
        <v>#REF!</v>
      </c>
      <c r="N47" s="34">
        <f t="shared" si="9"/>
        <v>0</v>
      </c>
      <c r="O47" s="35" t="e">
        <f>#REF!</f>
        <v>#REF!</v>
      </c>
      <c r="P47" s="34">
        <f t="shared" si="10"/>
        <v>0</v>
      </c>
      <c r="Q47" s="35">
        <f t="shared" si="14"/>
        <v>0</v>
      </c>
      <c r="R47" s="34">
        <f t="shared" si="11"/>
        <v>0</v>
      </c>
      <c r="S47" s="35" t="e">
        <f>#REF!</f>
        <v>#REF!</v>
      </c>
      <c r="T47" s="34">
        <f t="shared" si="12"/>
        <v>0</v>
      </c>
      <c r="U47" s="35" t="e">
        <f>#REF!</f>
        <v>#REF!</v>
      </c>
      <c r="V47" s="34">
        <f t="shared" si="13"/>
        <v>0</v>
      </c>
      <c r="W47" s="35" t="e">
        <f>#REF!</f>
        <v>#REF!</v>
      </c>
      <c r="X47" s="44" t="e">
        <f t="shared" si="15"/>
        <v>#REF!</v>
      </c>
      <c r="Y47" s="36"/>
    </row>
    <row r="48" spans="1:25" ht="12.75" customHeight="1" outlineLevel="1">
      <c r="A48" s="29" t="str">
        <f>H19</f>
        <v>Общехозяйственные расходы</v>
      </c>
      <c r="B48" s="29" t="str">
        <f t="shared" si="6"/>
        <v>Общехозяйственные расходыаудиторские услуги</v>
      </c>
      <c r="C48" s="29"/>
      <c r="D48" s="29"/>
      <c r="E48" s="30"/>
      <c r="F48" s="30"/>
      <c r="G48" s="37" t="s">
        <v>96</v>
      </c>
      <c r="H48" s="38" t="s">
        <v>97</v>
      </c>
      <c r="I48" s="204">
        <f>SUMIF('счет 26'!$J$66:$J$76,'Смета ОХР'!H48,'счет 26'!$E$66:$E$76)</f>
        <v>0</v>
      </c>
      <c r="J48" s="34">
        <f t="shared" si="7"/>
        <v>0</v>
      </c>
      <c r="K48" s="35" t="e">
        <f>#REF!</f>
        <v>#REF!</v>
      </c>
      <c r="L48" s="34">
        <f t="shared" si="8"/>
        <v>0</v>
      </c>
      <c r="M48" s="35" t="e">
        <f>#REF!</f>
        <v>#REF!</v>
      </c>
      <c r="N48" s="34">
        <f t="shared" si="9"/>
        <v>0</v>
      </c>
      <c r="O48" s="35" t="e">
        <f>#REF!</f>
        <v>#REF!</v>
      </c>
      <c r="P48" s="34">
        <f t="shared" si="10"/>
        <v>0</v>
      </c>
      <c r="Q48" s="35">
        <f t="shared" si="14"/>
        <v>0</v>
      </c>
      <c r="R48" s="34">
        <f t="shared" si="11"/>
        <v>0</v>
      </c>
      <c r="S48" s="35" t="e">
        <f>#REF!</f>
        <v>#REF!</v>
      </c>
      <c r="T48" s="34">
        <f t="shared" si="12"/>
        <v>0</v>
      </c>
      <c r="U48" s="35" t="e">
        <f>#REF!</f>
        <v>#REF!</v>
      </c>
      <c r="V48" s="34">
        <f t="shared" si="13"/>
        <v>0</v>
      </c>
      <c r="W48" s="35" t="e">
        <f>#REF!</f>
        <v>#REF!</v>
      </c>
      <c r="X48" s="44" t="e">
        <f t="shared" si="15"/>
        <v>#REF!</v>
      </c>
      <c r="Y48" s="36"/>
    </row>
    <row r="49" spans="1:25" ht="12.75" customHeight="1" outlineLevel="1">
      <c r="A49" s="29" t="str">
        <f>H19</f>
        <v>Общехозяйственные расходы</v>
      </c>
      <c r="B49" s="29" t="str">
        <f t="shared" si="6"/>
        <v>Общехозяйственные расходыинформационные услуги</v>
      </c>
      <c r="C49" s="29"/>
      <c r="D49" s="29"/>
      <c r="E49" s="30"/>
      <c r="F49" s="30"/>
      <c r="G49" s="37" t="s">
        <v>98</v>
      </c>
      <c r="H49" s="38" t="s">
        <v>99</v>
      </c>
      <c r="I49" s="204">
        <f>SUMIF('счет 26'!$J$66:$J$76,'Смета ОХР'!H49,'счет 26'!$E$66:$E$76)</f>
        <v>0</v>
      </c>
      <c r="J49" s="34">
        <f t="shared" si="7"/>
        <v>0</v>
      </c>
      <c r="K49" s="35" t="e">
        <f>#REF!</f>
        <v>#REF!</v>
      </c>
      <c r="L49" s="34">
        <f t="shared" si="8"/>
        <v>0</v>
      </c>
      <c r="M49" s="35" t="e">
        <f>#REF!</f>
        <v>#REF!</v>
      </c>
      <c r="N49" s="34">
        <f t="shared" si="9"/>
        <v>0</v>
      </c>
      <c r="O49" s="35" t="e">
        <f>#REF!</f>
        <v>#REF!</v>
      </c>
      <c r="P49" s="34">
        <f t="shared" si="10"/>
        <v>0</v>
      </c>
      <c r="Q49" s="35">
        <f t="shared" si="14"/>
        <v>0</v>
      </c>
      <c r="R49" s="34">
        <f t="shared" si="11"/>
        <v>0</v>
      </c>
      <c r="S49" s="35" t="e">
        <f>#REF!</f>
        <v>#REF!</v>
      </c>
      <c r="T49" s="34">
        <f t="shared" si="12"/>
        <v>0</v>
      </c>
      <c r="U49" s="35" t="e">
        <f>#REF!</f>
        <v>#REF!</v>
      </c>
      <c r="V49" s="34">
        <f t="shared" si="13"/>
        <v>0</v>
      </c>
      <c r="W49" s="35" t="e">
        <f>#REF!</f>
        <v>#REF!</v>
      </c>
      <c r="X49" s="44" t="e">
        <f t="shared" si="15"/>
        <v>#REF!</v>
      </c>
      <c r="Y49" s="36"/>
    </row>
    <row r="50" spans="1:25" ht="12.75" customHeight="1" outlineLevel="1">
      <c r="A50" s="29" t="str">
        <f>H19</f>
        <v>Общехозяйственные расходы</v>
      </c>
      <c r="B50" s="29" t="str">
        <f t="shared" si="6"/>
        <v>Общехозяйственные расходыюридические услуги</v>
      </c>
      <c r="C50" s="29"/>
      <c r="D50" s="29"/>
      <c r="E50" s="30"/>
      <c r="F50" s="30"/>
      <c r="G50" s="37" t="s">
        <v>100</v>
      </c>
      <c r="H50" s="38" t="s">
        <v>101</v>
      </c>
      <c r="I50" s="204">
        <f>SUMIF('счет 26'!$J$66:$J$76,'Смета ОХР'!H50,'счет 26'!$E$66:$E$76)</f>
        <v>0</v>
      </c>
      <c r="J50" s="34">
        <f t="shared" si="7"/>
        <v>0</v>
      </c>
      <c r="K50" s="35" t="e">
        <f>#REF!</f>
        <v>#REF!</v>
      </c>
      <c r="L50" s="34">
        <f t="shared" si="8"/>
        <v>0</v>
      </c>
      <c r="M50" s="35" t="e">
        <f>#REF!</f>
        <v>#REF!</v>
      </c>
      <c r="N50" s="34">
        <f t="shared" si="9"/>
        <v>0</v>
      </c>
      <c r="O50" s="35" t="e">
        <f>#REF!</f>
        <v>#REF!</v>
      </c>
      <c r="P50" s="34">
        <f t="shared" si="10"/>
        <v>0</v>
      </c>
      <c r="Q50" s="35">
        <f t="shared" si="14"/>
        <v>0</v>
      </c>
      <c r="R50" s="34">
        <f t="shared" si="11"/>
        <v>0</v>
      </c>
      <c r="S50" s="35" t="e">
        <f>#REF!</f>
        <v>#REF!</v>
      </c>
      <c r="T50" s="34">
        <f t="shared" si="12"/>
        <v>0</v>
      </c>
      <c r="U50" s="35" t="e">
        <f>#REF!</f>
        <v>#REF!</v>
      </c>
      <c r="V50" s="34">
        <f t="shared" si="13"/>
        <v>0</v>
      </c>
      <c r="W50" s="35" t="e">
        <f>#REF!</f>
        <v>#REF!</v>
      </c>
      <c r="X50" s="44" t="e">
        <f t="shared" si="15"/>
        <v>#REF!</v>
      </c>
      <c r="Y50" s="36"/>
    </row>
    <row r="51" spans="1:25" ht="12.75" customHeight="1" outlineLevel="1">
      <c r="A51" s="29"/>
      <c r="B51" s="29" t="str">
        <f t="shared" si="6"/>
        <v>прочее</v>
      </c>
      <c r="C51" s="29"/>
      <c r="D51" s="29"/>
      <c r="E51" s="30"/>
      <c r="F51" s="30"/>
      <c r="G51" s="37" t="s">
        <v>102</v>
      </c>
      <c r="H51" s="38" t="s">
        <v>103</v>
      </c>
      <c r="I51" s="204">
        <f>SUMIF('счет 26'!$J$66:$J$76,'Смета ОХР'!H51,'счет 26'!$E$66:$E$76)</f>
        <v>0</v>
      </c>
      <c r="J51" s="34">
        <f t="shared" si="7"/>
        <v>0</v>
      </c>
      <c r="K51" s="35" t="e">
        <f>#REF!</f>
        <v>#REF!</v>
      </c>
      <c r="L51" s="34">
        <f t="shared" si="8"/>
        <v>0</v>
      </c>
      <c r="M51" s="35" t="e">
        <f>#REF!</f>
        <v>#REF!</v>
      </c>
      <c r="N51" s="34">
        <f t="shared" si="9"/>
        <v>0</v>
      </c>
      <c r="O51" s="35" t="e">
        <f>#REF!</f>
        <v>#REF!</v>
      </c>
      <c r="P51" s="34">
        <f t="shared" si="10"/>
        <v>0</v>
      </c>
      <c r="Q51" s="35">
        <f t="shared" si="14"/>
        <v>0</v>
      </c>
      <c r="R51" s="34">
        <f t="shared" si="11"/>
        <v>0</v>
      </c>
      <c r="S51" s="35" t="e">
        <f>#REF!</f>
        <v>#REF!</v>
      </c>
      <c r="T51" s="34">
        <f t="shared" si="12"/>
        <v>0</v>
      </c>
      <c r="U51" s="35" t="e">
        <f>#REF!</f>
        <v>#REF!</v>
      </c>
      <c r="V51" s="34">
        <f t="shared" si="13"/>
        <v>0</v>
      </c>
      <c r="W51" s="35" t="e">
        <f>#REF!</f>
        <v>#REF!</v>
      </c>
      <c r="X51" s="44" t="e">
        <f t="shared" si="15"/>
        <v>#REF!</v>
      </c>
      <c r="Y51" s="36"/>
    </row>
    <row r="52" spans="1:25" ht="12.75" customHeight="1" outlineLevel="1">
      <c r="A52" s="29" t="str">
        <f>H19</f>
        <v>Общехозяйственные расходы</v>
      </c>
      <c r="B52" s="29" t="str">
        <f t="shared" si="6"/>
        <v>Общехозяйственные расходыПрочие расходы (услуги непроизводственного характера)</v>
      </c>
      <c r="C52" s="29"/>
      <c r="D52" s="29"/>
      <c r="E52" s="30"/>
      <c r="F52" s="30"/>
      <c r="G52" s="31">
        <v>10</v>
      </c>
      <c r="H52" s="32" t="s">
        <v>104</v>
      </c>
      <c r="I52" s="33">
        <f>SUM(I53:I69)</f>
        <v>0</v>
      </c>
      <c r="J52" s="34">
        <f t="shared" si="7"/>
        <v>0</v>
      </c>
      <c r="K52" s="33" t="e">
        <f>SUM(K53:K69)</f>
        <v>#REF!</v>
      </c>
      <c r="L52" s="34">
        <f t="shared" si="8"/>
        <v>0</v>
      </c>
      <c r="M52" s="33" t="e">
        <f>SUM(M53:M69)</f>
        <v>#REF!</v>
      </c>
      <c r="N52" s="34">
        <f t="shared" si="9"/>
        <v>0</v>
      </c>
      <c r="O52" s="33" t="e">
        <f>SUM(O53:O69)</f>
        <v>#REF!</v>
      </c>
      <c r="P52" s="34">
        <f t="shared" si="10"/>
        <v>0</v>
      </c>
      <c r="Q52" s="33">
        <f>SUM(Q53:Q69)</f>
        <v>0</v>
      </c>
      <c r="R52" s="34">
        <f t="shared" si="11"/>
        <v>0</v>
      </c>
      <c r="S52" s="33" t="e">
        <f>SUM(S53:S69)</f>
        <v>#REF!</v>
      </c>
      <c r="T52" s="34">
        <f t="shared" si="12"/>
        <v>0</v>
      </c>
      <c r="U52" s="33" t="e">
        <f>SUM(U53:U69)</f>
        <v>#REF!</v>
      </c>
      <c r="V52" s="34">
        <f t="shared" si="13"/>
        <v>0</v>
      </c>
      <c r="W52" s="33" t="e">
        <f>SUM(W53:W69)</f>
        <v>#REF!</v>
      </c>
      <c r="X52" s="33" t="e">
        <f>SUM(X53:X69)</f>
        <v>#REF!</v>
      </c>
      <c r="Y52" s="36"/>
    </row>
    <row r="53" spans="1:25" ht="12.75" customHeight="1" outlineLevel="1">
      <c r="A53" s="29" t="str">
        <f>H19</f>
        <v>Общехозяйственные расходы</v>
      </c>
      <c r="B53" s="29" t="str">
        <f t="shared" si="6"/>
        <v>Общехозяйственные расходыуслуги связи и интернета</v>
      </c>
      <c r="C53" s="29"/>
      <c r="D53" s="29"/>
      <c r="E53" s="30"/>
      <c r="F53" s="30"/>
      <c r="G53" s="37" t="s">
        <v>105</v>
      </c>
      <c r="H53" s="38" t="s">
        <v>106</v>
      </c>
      <c r="I53" s="204">
        <f>SUMIF('счет 26'!$J$66:$J$76,'Смета ОХР'!H53,'счет 26'!$E$66:$E$76)</f>
        <v>0</v>
      </c>
      <c r="J53" s="34">
        <f t="shared" si="7"/>
        <v>0</v>
      </c>
      <c r="K53" s="35" t="e">
        <f>#REF!</f>
        <v>#REF!</v>
      </c>
      <c r="L53" s="34">
        <f t="shared" si="8"/>
        <v>0</v>
      </c>
      <c r="M53" s="35" t="e">
        <f>#REF!</f>
        <v>#REF!</v>
      </c>
      <c r="N53" s="34">
        <f t="shared" si="9"/>
        <v>0</v>
      </c>
      <c r="O53" s="35" t="e">
        <f>#REF!</f>
        <v>#REF!</v>
      </c>
      <c r="P53" s="34">
        <f t="shared" si="10"/>
        <v>0</v>
      </c>
      <c r="Q53" s="35">
        <f t="shared" ref="Q53:Q68" si="16">I53</f>
        <v>0</v>
      </c>
      <c r="R53" s="34">
        <f t="shared" si="11"/>
        <v>0</v>
      </c>
      <c r="S53" s="35" t="e">
        <f>#REF!</f>
        <v>#REF!</v>
      </c>
      <c r="T53" s="34">
        <f t="shared" si="12"/>
        <v>0</v>
      </c>
      <c r="U53" s="35" t="e">
        <f>#REF!</f>
        <v>#REF!</v>
      </c>
      <c r="V53" s="34">
        <f t="shared" si="13"/>
        <v>0</v>
      </c>
      <c r="W53" s="35" t="e">
        <f>#REF!</f>
        <v>#REF!</v>
      </c>
      <c r="X53" s="44" t="e">
        <f t="shared" ref="X53:X68" si="17">U53-W53</f>
        <v>#REF!</v>
      </c>
      <c r="Y53" s="36"/>
    </row>
    <row r="54" spans="1:25" ht="12.75" customHeight="1" outlineLevel="1">
      <c r="A54" s="29" t="str">
        <f>H19</f>
        <v>Общехозяйственные расходы</v>
      </c>
      <c r="B54" s="29" t="str">
        <f t="shared" si="6"/>
        <v>Общехозяйственные расходыобучение персонала</v>
      </c>
      <c r="C54" s="29"/>
      <c r="D54" s="29"/>
      <c r="E54" s="30"/>
      <c r="F54" s="30"/>
      <c r="G54" s="37" t="s">
        <v>107</v>
      </c>
      <c r="H54" s="38" t="s">
        <v>108</v>
      </c>
      <c r="I54" s="204">
        <f>SUMIF('счет 26'!$J$66:$J$76,'Смета ОХР'!H54,'счет 26'!$E$66:$E$76)</f>
        <v>0</v>
      </c>
      <c r="J54" s="34">
        <f t="shared" si="7"/>
        <v>0</v>
      </c>
      <c r="K54" s="35" t="e">
        <f>#REF!</f>
        <v>#REF!</v>
      </c>
      <c r="L54" s="34">
        <f t="shared" si="8"/>
        <v>0</v>
      </c>
      <c r="M54" s="35" t="e">
        <f>#REF!</f>
        <v>#REF!</v>
      </c>
      <c r="N54" s="34">
        <f t="shared" si="9"/>
        <v>0</v>
      </c>
      <c r="O54" s="35" t="e">
        <f>#REF!</f>
        <v>#REF!</v>
      </c>
      <c r="P54" s="34">
        <f t="shared" si="10"/>
        <v>0</v>
      </c>
      <c r="Q54" s="35">
        <f t="shared" si="16"/>
        <v>0</v>
      </c>
      <c r="R54" s="34">
        <f t="shared" si="11"/>
        <v>0</v>
      </c>
      <c r="S54" s="35" t="e">
        <f>#REF!</f>
        <v>#REF!</v>
      </c>
      <c r="T54" s="34">
        <f t="shared" si="12"/>
        <v>0</v>
      </c>
      <c r="U54" s="35" t="e">
        <f>#REF!</f>
        <v>#REF!</v>
      </c>
      <c r="V54" s="34">
        <f t="shared" si="13"/>
        <v>0</v>
      </c>
      <c r="W54" s="35" t="e">
        <f>#REF!</f>
        <v>#REF!</v>
      </c>
      <c r="X54" s="44" t="e">
        <f t="shared" si="17"/>
        <v>#REF!</v>
      </c>
      <c r="Y54" s="36"/>
    </row>
    <row r="55" spans="1:25" ht="12.75" customHeight="1" outlineLevel="1">
      <c r="A55" s="29" t="str">
        <f>H19</f>
        <v>Общехозяйственные расходы</v>
      </c>
      <c r="B55" s="29" t="str">
        <f t="shared" si="6"/>
        <v>Общехозяйственные расходыкомандировочные расходы</v>
      </c>
      <c r="C55" s="29"/>
      <c r="D55" s="29"/>
      <c r="E55" s="30"/>
      <c r="F55" s="30"/>
      <c r="G55" s="37" t="s">
        <v>109</v>
      </c>
      <c r="H55" s="38" t="s">
        <v>110</v>
      </c>
      <c r="I55" s="204">
        <f>SUMIF('счет 26'!$J$66:$J$76,'Смета ОХР'!H55,'счет 26'!$E$66:$E$76)</f>
        <v>0</v>
      </c>
      <c r="J55" s="34">
        <f t="shared" si="7"/>
        <v>0</v>
      </c>
      <c r="K55" s="35" t="e">
        <f>#REF!</f>
        <v>#REF!</v>
      </c>
      <c r="L55" s="34">
        <f t="shared" si="8"/>
        <v>0</v>
      </c>
      <c r="M55" s="35" t="e">
        <f>#REF!</f>
        <v>#REF!</v>
      </c>
      <c r="N55" s="34">
        <f t="shared" si="9"/>
        <v>0</v>
      </c>
      <c r="O55" s="35" t="e">
        <f>#REF!</f>
        <v>#REF!</v>
      </c>
      <c r="P55" s="34">
        <f t="shared" si="10"/>
        <v>0</v>
      </c>
      <c r="Q55" s="35">
        <f t="shared" si="16"/>
        <v>0</v>
      </c>
      <c r="R55" s="34">
        <f t="shared" si="11"/>
        <v>0</v>
      </c>
      <c r="S55" s="35" t="e">
        <f>#REF!</f>
        <v>#REF!</v>
      </c>
      <c r="T55" s="34">
        <f t="shared" si="12"/>
        <v>0</v>
      </c>
      <c r="U55" s="35" t="e">
        <f>#REF!</f>
        <v>#REF!</v>
      </c>
      <c r="V55" s="34">
        <f t="shared" si="13"/>
        <v>0</v>
      </c>
      <c r="W55" s="35" t="e">
        <f>#REF!</f>
        <v>#REF!</v>
      </c>
      <c r="X55" s="44" t="e">
        <f t="shared" si="17"/>
        <v>#REF!</v>
      </c>
      <c r="Y55" s="36"/>
    </row>
    <row r="56" spans="1:25" ht="12.75" customHeight="1" outlineLevel="1">
      <c r="A56" s="29" t="str">
        <f>H19</f>
        <v>Общехозяйственные расходы</v>
      </c>
      <c r="B56" s="29" t="str">
        <f t="shared" si="6"/>
        <v>Общехозяйственные расходыпочтово-канцелярские расходы</v>
      </c>
      <c r="C56" s="29"/>
      <c r="D56" s="29"/>
      <c r="E56" s="30"/>
      <c r="F56" s="30"/>
      <c r="G56" s="37" t="s">
        <v>111</v>
      </c>
      <c r="H56" s="38" t="s">
        <v>112</v>
      </c>
      <c r="I56" s="204">
        <f>SUMIF('счет 26'!$J$66:$J$76,'Смета ОХР'!H56,'счет 26'!$E$66:$E$76)</f>
        <v>0</v>
      </c>
      <c r="J56" s="34">
        <f t="shared" si="7"/>
        <v>0</v>
      </c>
      <c r="K56" s="35" t="e">
        <f>#REF!</f>
        <v>#REF!</v>
      </c>
      <c r="L56" s="34">
        <f t="shared" si="8"/>
        <v>0</v>
      </c>
      <c r="M56" s="35" t="e">
        <f>#REF!</f>
        <v>#REF!</v>
      </c>
      <c r="N56" s="34">
        <f t="shared" si="9"/>
        <v>0</v>
      </c>
      <c r="O56" s="35" t="e">
        <f>#REF!</f>
        <v>#REF!</v>
      </c>
      <c r="P56" s="34">
        <f t="shared" si="10"/>
        <v>0</v>
      </c>
      <c r="Q56" s="35">
        <f t="shared" si="16"/>
        <v>0</v>
      </c>
      <c r="R56" s="34">
        <f t="shared" si="11"/>
        <v>0</v>
      </c>
      <c r="S56" s="35" t="e">
        <f>#REF!</f>
        <v>#REF!</v>
      </c>
      <c r="T56" s="34">
        <f t="shared" si="12"/>
        <v>0</v>
      </c>
      <c r="U56" s="35" t="e">
        <f>#REF!</f>
        <v>#REF!</v>
      </c>
      <c r="V56" s="34">
        <f t="shared" si="13"/>
        <v>0</v>
      </c>
      <c r="W56" s="35" t="e">
        <f>#REF!</f>
        <v>#REF!</v>
      </c>
      <c r="X56" s="44" t="e">
        <f t="shared" si="17"/>
        <v>#REF!</v>
      </c>
      <c r="Y56" s="36"/>
    </row>
    <row r="57" spans="1:25" ht="12.75" customHeight="1" outlineLevel="1">
      <c r="A57" s="29" t="str">
        <f>H19</f>
        <v>Общехозяйственные расходы</v>
      </c>
      <c r="B57" s="29" t="str">
        <f t="shared" si="6"/>
        <v>Общехозяйственные расходывневедомственная охрана</v>
      </c>
      <c r="C57" s="29"/>
      <c r="D57" s="29"/>
      <c r="E57" s="30"/>
      <c r="F57" s="30"/>
      <c r="G57" s="37" t="s">
        <v>113</v>
      </c>
      <c r="H57" s="38" t="s">
        <v>114</v>
      </c>
      <c r="I57" s="204">
        <f>SUMIF('счет 26'!$J$66:$J$76,'Смета ОХР'!H57,'счет 26'!$E$66:$E$76)</f>
        <v>0</v>
      </c>
      <c r="J57" s="34">
        <f t="shared" si="7"/>
        <v>0</v>
      </c>
      <c r="K57" s="35" t="e">
        <f>#REF!</f>
        <v>#REF!</v>
      </c>
      <c r="L57" s="34">
        <f t="shared" si="8"/>
        <v>0</v>
      </c>
      <c r="M57" s="35" t="e">
        <f>#REF!</f>
        <v>#REF!</v>
      </c>
      <c r="N57" s="34">
        <f t="shared" si="9"/>
        <v>0</v>
      </c>
      <c r="O57" s="35" t="e">
        <f>#REF!</f>
        <v>#REF!</v>
      </c>
      <c r="P57" s="34">
        <f t="shared" si="10"/>
        <v>0</v>
      </c>
      <c r="Q57" s="35">
        <f t="shared" si="16"/>
        <v>0</v>
      </c>
      <c r="R57" s="34">
        <f t="shared" si="11"/>
        <v>0</v>
      </c>
      <c r="S57" s="35" t="e">
        <f>#REF!</f>
        <v>#REF!</v>
      </c>
      <c r="T57" s="34">
        <f t="shared" si="12"/>
        <v>0</v>
      </c>
      <c r="U57" s="35" t="e">
        <f>#REF!</f>
        <v>#REF!</v>
      </c>
      <c r="V57" s="34">
        <f t="shared" si="13"/>
        <v>0</v>
      </c>
      <c r="W57" s="35" t="e">
        <f>#REF!</f>
        <v>#REF!</v>
      </c>
      <c r="X57" s="44" t="e">
        <f t="shared" si="17"/>
        <v>#REF!</v>
      </c>
      <c r="Y57" s="36"/>
    </row>
    <row r="58" spans="1:25" ht="12.75" customHeight="1" outlineLevel="1">
      <c r="A58" s="29" t="str">
        <f>H19</f>
        <v>Общехозяйственные расходы</v>
      </c>
      <c r="B58" s="29" t="str">
        <f t="shared" si="6"/>
        <v>Общехозяйственные расходыпожарная охрана</v>
      </c>
      <c r="C58" s="29"/>
      <c r="D58" s="29"/>
      <c r="E58" s="30"/>
      <c r="F58" s="30"/>
      <c r="G58" s="37" t="s">
        <v>115</v>
      </c>
      <c r="H58" s="38" t="s">
        <v>116</v>
      </c>
      <c r="I58" s="204">
        <f>SUMIF('счет 26'!$J$66:$J$76,'Смета ОХР'!H58,'счет 26'!$E$66:$E$76)</f>
        <v>0</v>
      </c>
      <c r="J58" s="34">
        <f t="shared" si="7"/>
        <v>0</v>
      </c>
      <c r="K58" s="35" t="e">
        <f>#REF!</f>
        <v>#REF!</v>
      </c>
      <c r="L58" s="34">
        <f t="shared" si="8"/>
        <v>0</v>
      </c>
      <c r="M58" s="35" t="e">
        <f>#REF!</f>
        <v>#REF!</v>
      </c>
      <c r="N58" s="34">
        <f t="shared" si="9"/>
        <v>0</v>
      </c>
      <c r="O58" s="35" t="e">
        <f>#REF!</f>
        <v>#REF!</v>
      </c>
      <c r="P58" s="34">
        <f t="shared" si="10"/>
        <v>0</v>
      </c>
      <c r="Q58" s="35">
        <f t="shared" si="16"/>
        <v>0</v>
      </c>
      <c r="R58" s="34">
        <f t="shared" si="11"/>
        <v>0</v>
      </c>
      <c r="S58" s="35" t="e">
        <f>#REF!</f>
        <v>#REF!</v>
      </c>
      <c r="T58" s="34">
        <f t="shared" si="12"/>
        <v>0</v>
      </c>
      <c r="U58" s="35" t="e">
        <f>#REF!</f>
        <v>#REF!</v>
      </c>
      <c r="V58" s="34">
        <f t="shared" si="13"/>
        <v>0</v>
      </c>
      <c r="W58" s="35" t="e">
        <f>#REF!</f>
        <v>#REF!</v>
      </c>
      <c r="X58" s="44" t="e">
        <f t="shared" si="17"/>
        <v>#REF!</v>
      </c>
      <c r="Y58" s="36"/>
    </row>
    <row r="59" spans="1:25" ht="12.75" customHeight="1" outlineLevel="1">
      <c r="A59" s="29" t="str">
        <f>H19</f>
        <v>Общехозяйственные расходы</v>
      </c>
      <c r="B59" s="29" t="str">
        <f t="shared" si="6"/>
        <v>Общехозяйственные расходырасходы на страхование объектов</v>
      </c>
      <c r="C59" s="29"/>
      <c r="D59" s="29"/>
      <c r="E59" s="30"/>
      <c r="F59" s="30"/>
      <c r="G59" s="37" t="s">
        <v>117</v>
      </c>
      <c r="H59" s="38" t="s">
        <v>118</v>
      </c>
      <c r="I59" s="204">
        <f>SUMIF('счет 26'!$J$66:$J$76,'Смета ОХР'!H59,'счет 26'!$E$66:$E$76)</f>
        <v>0</v>
      </c>
      <c r="J59" s="34">
        <f t="shared" si="7"/>
        <v>0</v>
      </c>
      <c r="K59" s="35" t="e">
        <f>#REF!</f>
        <v>#REF!</v>
      </c>
      <c r="L59" s="34">
        <f t="shared" si="8"/>
        <v>0</v>
      </c>
      <c r="M59" s="35" t="e">
        <f>#REF!</f>
        <v>#REF!</v>
      </c>
      <c r="N59" s="34">
        <f t="shared" si="9"/>
        <v>0</v>
      </c>
      <c r="O59" s="35" t="e">
        <f>#REF!</f>
        <v>#REF!</v>
      </c>
      <c r="P59" s="34">
        <f t="shared" si="10"/>
        <v>0</v>
      </c>
      <c r="Q59" s="35">
        <f t="shared" si="16"/>
        <v>0</v>
      </c>
      <c r="R59" s="34">
        <f t="shared" si="11"/>
        <v>0</v>
      </c>
      <c r="S59" s="35" t="e">
        <f>#REF!</f>
        <v>#REF!</v>
      </c>
      <c r="T59" s="34">
        <f t="shared" si="12"/>
        <v>0</v>
      </c>
      <c r="U59" s="35" t="e">
        <f>#REF!</f>
        <v>#REF!</v>
      </c>
      <c r="V59" s="34">
        <f t="shared" si="13"/>
        <v>0</v>
      </c>
      <c r="W59" s="35" t="e">
        <f>#REF!</f>
        <v>#REF!</v>
      </c>
      <c r="X59" s="44" t="e">
        <f t="shared" si="17"/>
        <v>#REF!</v>
      </c>
      <c r="Y59" s="36"/>
    </row>
    <row r="60" spans="1:25" ht="12.75" customHeight="1" outlineLevel="1">
      <c r="A60" s="29" t="str">
        <f>H19</f>
        <v>Общехозяйственные расходы</v>
      </c>
      <c r="B60" s="29" t="str">
        <f t="shared" si="6"/>
        <v>Общехозяйственные расходыуслуги банка</v>
      </c>
      <c r="C60" s="29"/>
      <c r="D60" s="29"/>
      <c r="E60" s="30"/>
      <c r="F60" s="30"/>
      <c r="G60" s="37" t="s">
        <v>119</v>
      </c>
      <c r="H60" s="38" t="s">
        <v>120</v>
      </c>
      <c r="I60" s="204">
        <f>SUMIF('счет 26'!$J$66:$J$76,'Смета ОХР'!H60,'счет 26'!$E$66:$E$76)</f>
        <v>0</v>
      </c>
      <c r="J60" s="34">
        <f t="shared" si="7"/>
        <v>0</v>
      </c>
      <c r="K60" s="35" t="e">
        <f>#REF!</f>
        <v>#REF!</v>
      </c>
      <c r="L60" s="34">
        <f t="shared" si="8"/>
        <v>0</v>
      </c>
      <c r="M60" s="35" t="e">
        <f>#REF!</f>
        <v>#REF!</v>
      </c>
      <c r="N60" s="34">
        <f t="shared" si="9"/>
        <v>0</v>
      </c>
      <c r="O60" s="35" t="e">
        <f>#REF!</f>
        <v>#REF!</v>
      </c>
      <c r="P60" s="34">
        <f t="shared" si="10"/>
        <v>0</v>
      </c>
      <c r="Q60" s="35">
        <f t="shared" si="16"/>
        <v>0</v>
      </c>
      <c r="R60" s="34">
        <f t="shared" si="11"/>
        <v>0</v>
      </c>
      <c r="S60" s="35" t="e">
        <f>#REF!</f>
        <v>#REF!</v>
      </c>
      <c r="T60" s="34">
        <f t="shared" si="12"/>
        <v>0</v>
      </c>
      <c r="U60" s="35" t="e">
        <f>#REF!</f>
        <v>#REF!</v>
      </c>
      <c r="V60" s="34">
        <f t="shared" si="13"/>
        <v>0</v>
      </c>
      <c r="W60" s="35" t="e">
        <f>#REF!</f>
        <v>#REF!</v>
      </c>
      <c r="X60" s="44" t="e">
        <f t="shared" si="17"/>
        <v>#REF!</v>
      </c>
      <c r="Y60" s="36"/>
    </row>
    <row r="61" spans="1:25" ht="12.75" customHeight="1" outlineLevel="1">
      <c r="A61" s="29" t="str">
        <f>H19</f>
        <v>Общехозяйственные расходы</v>
      </c>
      <c r="B61" s="29" t="str">
        <f t="shared" si="6"/>
        <v>Общехозяйственные расходымоющие средства</v>
      </c>
      <c r="C61" s="29"/>
      <c r="D61" s="29"/>
      <c r="E61" s="30"/>
      <c r="F61" s="30"/>
      <c r="G61" s="37" t="s">
        <v>121</v>
      </c>
      <c r="H61" s="38" t="s">
        <v>122</v>
      </c>
      <c r="I61" s="204">
        <f>SUMIF('счет 26'!$J$66:$J$76,'Смета ОХР'!H61,'счет 26'!$E$66:$E$76)</f>
        <v>0</v>
      </c>
      <c r="J61" s="34">
        <f t="shared" si="7"/>
        <v>0</v>
      </c>
      <c r="K61" s="35" t="e">
        <f>#REF!</f>
        <v>#REF!</v>
      </c>
      <c r="L61" s="34">
        <f t="shared" si="8"/>
        <v>0</v>
      </c>
      <c r="M61" s="35" t="e">
        <f>#REF!</f>
        <v>#REF!</v>
      </c>
      <c r="N61" s="34">
        <f t="shared" si="9"/>
        <v>0</v>
      </c>
      <c r="O61" s="35" t="e">
        <f>#REF!</f>
        <v>#REF!</v>
      </c>
      <c r="P61" s="34">
        <f t="shared" si="10"/>
        <v>0</v>
      </c>
      <c r="Q61" s="35">
        <f t="shared" si="16"/>
        <v>0</v>
      </c>
      <c r="R61" s="34">
        <f t="shared" si="11"/>
        <v>0</v>
      </c>
      <c r="S61" s="35" t="e">
        <f>#REF!</f>
        <v>#REF!</v>
      </c>
      <c r="T61" s="34">
        <f t="shared" si="12"/>
        <v>0</v>
      </c>
      <c r="U61" s="35" t="e">
        <f>#REF!</f>
        <v>#REF!</v>
      </c>
      <c r="V61" s="34">
        <f t="shared" si="13"/>
        <v>0</v>
      </c>
      <c r="W61" s="35" t="e">
        <f>#REF!</f>
        <v>#REF!</v>
      </c>
      <c r="X61" s="44" t="e">
        <f t="shared" si="17"/>
        <v>#REF!</v>
      </c>
      <c r="Y61" s="36"/>
    </row>
    <row r="62" spans="1:25" ht="12.75" customHeight="1" outlineLevel="1">
      <c r="A62" s="29" t="str">
        <f>H19</f>
        <v>Общехозяйственные расходы</v>
      </c>
      <c r="B62" s="29" t="str">
        <f t="shared" si="6"/>
        <v>Общехозяйственные расходыспециальное питание</v>
      </c>
      <c r="C62" s="29"/>
      <c r="D62" s="29"/>
      <c r="E62" s="30"/>
      <c r="F62" s="30"/>
      <c r="G62" s="37" t="s">
        <v>123</v>
      </c>
      <c r="H62" s="38" t="s">
        <v>124</v>
      </c>
      <c r="I62" s="204">
        <f>SUMIF('счет 26'!$J$66:$J$76,'Смета ОХР'!H62,'счет 26'!$E$66:$E$76)</f>
        <v>0</v>
      </c>
      <c r="J62" s="34">
        <f t="shared" si="7"/>
        <v>0</v>
      </c>
      <c r="K62" s="35" t="e">
        <f>#REF!</f>
        <v>#REF!</v>
      </c>
      <c r="L62" s="34">
        <f t="shared" si="8"/>
        <v>0</v>
      </c>
      <c r="M62" s="35" t="e">
        <f>#REF!</f>
        <v>#REF!</v>
      </c>
      <c r="N62" s="34">
        <f t="shared" si="9"/>
        <v>0</v>
      </c>
      <c r="O62" s="35" t="e">
        <f>#REF!</f>
        <v>#REF!</v>
      </c>
      <c r="P62" s="34">
        <f t="shared" si="10"/>
        <v>0</v>
      </c>
      <c r="Q62" s="35">
        <f t="shared" si="16"/>
        <v>0</v>
      </c>
      <c r="R62" s="34">
        <f t="shared" si="11"/>
        <v>0</v>
      </c>
      <c r="S62" s="35" t="e">
        <f>#REF!</f>
        <v>#REF!</v>
      </c>
      <c r="T62" s="34">
        <f t="shared" si="12"/>
        <v>0</v>
      </c>
      <c r="U62" s="35" t="e">
        <f>#REF!</f>
        <v>#REF!</v>
      </c>
      <c r="V62" s="34">
        <f t="shared" si="13"/>
        <v>0</v>
      </c>
      <c r="W62" s="35" t="e">
        <f>#REF!</f>
        <v>#REF!</v>
      </c>
      <c r="X62" s="44" t="e">
        <f t="shared" si="17"/>
        <v>#REF!</v>
      </c>
      <c r="Y62" s="36"/>
    </row>
    <row r="63" spans="1:25" ht="12.75" customHeight="1" outlineLevel="1">
      <c r="A63" s="29" t="str">
        <f>H19</f>
        <v>Общехозяйственные расходы</v>
      </c>
      <c r="B63" s="29" t="str">
        <f t="shared" si="6"/>
        <v>Общехозяйственные расходыстрахование персонала (кроме ДМС)</v>
      </c>
      <c r="C63" s="29"/>
      <c r="D63" s="29"/>
      <c r="E63" s="30"/>
      <c r="F63" s="30"/>
      <c r="G63" s="37" t="s">
        <v>125</v>
      </c>
      <c r="H63" s="38" t="s">
        <v>126</v>
      </c>
      <c r="I63" s="204">
        <f>SUMIF('счет 26'!$J$66:$J$76,'Смета ОХР'!H63,'счет 26'!$E$66:$E$76)</f>
        <v>0</v>
      </c>
      <c r="J63" s="34">
        <f t="shared" si="7"/>
        <v>0</v>
      </c>
      <c r="K63" s="35" t="e">
        <f>#REF!</f>
        <v>#REF!</v>
      </c>
      <c r="L63" s="34">
        <f t="shared" si="8"/>
        <v>0</v>
      </c>
      <c r="M63" s="35" t="e">
        <f>#REF!</f>
        <v>#REF!</v>
      </c>
      <c r="N63" s="34">
        <f t="shared" si="9"/>
        <v>0</v>
      </c>
      <c r="O63" s="35" t="e">
        <f>#REF!</f>
        <v>#REF!</v>
      </c>
      <c r="P63" s="34">
        <f t="shared" si="10"/>
        <v>0</v>
      </c>
      <c r="Q63" s="35">
        <f t="shared" si="16"/>
        <v>0</v>
      </c>
      <c r="R63" s="34">
        <f t="shared" si="11"/>
        <v>0</v>
      </c>
      <c r="S63" s="35" t="e">
        <f>#REF!</f>
        <v>#REF!</v>
      </c>
      <c r="T63" s="34">
        <f t="shared" si="12"/>
        <v>0</v>
      </c>
      <c r="U63" s="35" t="e">
        <f>#REF!</f>
        <v>#REF!</v>
      </c>
      <c r="V63" s="34">
        <f t="shared" si="13"/>
        <v>0</v>
      </c>
      <c r="W63" s="35" t="e">
        <f>#REF!</f>
        <v>#REF!</v>
      </c>
      <c r="X63" s="44" t="e">
        <f t="shared" si="17"/>
        <v>#REF!</v>
      </c>
      <c r="Y63" s="36"/>
    </row>
    <row r="64" spans="1:25" ht="12.75" customHeight="1" outlineLevel="1">
      <c r="A64" s="29" t="str">
        <f>H19</f>
        <v>Общехозяйственные расходы</v>
      </c>
      <c r="B64" s="29" t="str">
        <f t="shared" si="6"/>
        <v>Общехозяйственные расходыаттестация</v>
      </c>
      <c r="C64" s="29"/>
      <c r="D64" s="29"/>
      <c r="E64" s="30"/>
      <c r="F64" s="30"/>
      <c r="G64" s="37" t="s">
        <v>127</v>
      </c>
      <c r="H64" s="38" t="s">
        <v>128</v>
      </c>
      <c r="I64" s="204">
        <f>SUMIF('счет 26'!$J$66:$J$76,'Смета ОХР'!H64,'счет 26'!$E$66:$E$76)</f>
        <v>0</v>
      </c>
      <c r="J64" s="34">
        <f t="shared" si="7"/>
        <v>0</v>
      </c>
      <c r="K64" s="35" t="e">
        <f>#REF!</f>
        <v>#REF!</v>
      </c>
      <c r="L64" s="34">
        <f t="shared" si="8"/>
        <v>0</v>
      </c>
      <c r="M64" s="35" t="e">
        <f>#REF!</f>
        <v>#REF!</v>
      </c>
      <c r="N64" s="34">
        <f t="shared" si="9"/>
        <v>0</v>
      </c>
      <c r="O64" s="35" t="e">
        <f>#REF!</f>
        <v>#REF!</v>
      </c>
      <c r="P64" s="34">
        <f t="shared" si="10"/>
        <v>0</v>
      </c>
      <c r="Q64" s="35">
        <f t="shared" si="16"/>
        <v>0</v>
      </c>
      <c r="R64" s="34">
        <f t="shared" si="11"/>
        <v>0</v>
      </c>
      <c r="S64" s="35" t="e">
        <f>#REF!</f>
        <v>#REF!</v>
      </c>
      <c r="T64" s="34">
        <f t="shared" si="12"/>
        <v>0</v>
      </c>
      <c r="U64" s="35" t="e">
        <f>#REF!</f>
        <v>#REF!</v>
      </c>
      <c r="V64" s="34">
        <f t="shared" si="13"/>
        <v>0</v>
      </c>
      <c r="W64" s="35" t="e">
        <f>#REF!</f>
        <v>#REF!</v>
      </c>
      <c r="X64" s="44" t="e">
        <f t="shared" si="17"/>
        <v>#REF!</v>
      </c>
      <c r="Y64" s="36"/>
    </row>
    <row r="65" spans="1:26" ht="12.75" customHeight="1" outlineLevel="1">
      <c r="A65" s="29" t="str">
        <f>H19</f>
        <v>Общехозяйственные расходы</v>
      </c>
      <c r="B65" s="29" t="str">
        <f t="shared" si="6"/>
        <v>Общехозяйственные расходымедицинский осмотр</v>
      </c>
      <c r="C65" s="29"/>
      <c r="D65" s="29"/>
      <c r="E65" s="30"/>
      <c r="F65" s="30"/>
      <c r="G65" s="37" t="s">
        <v>129</v>
      </c>
      <c r="H65" s="38" t="s">
        <v>130</v>
      </c>
      <c r="I65" s="204">
        <f>SUMIF('счет 26'!$J$66:$J$76,'Смета ОХР'!H65,'счет 26'!$E$66:$E$76)</f>
        <v>0</v>
      </c>
      <c r="J65" s="34">
        <f t="shared" si="7"/>
        <v>0</v>
      </c>
      <c r="K65" s="35" t="e">
        <f>#REF!</f>
        <v>#REF!</v>
      </c>
      <c r="L65" s="34">
        <f t="shared" si="8"/>
        <v>0</v>
      </c>
      <c r="M65" s="35" t="e">
        <f>#REF!</f>
        <v>#REF!</v>
      </c>
      <c r="N65" s="34">
        <f t="shared" si="9"/>
        <v>0</v>
      </c>
      <c r="O65" s="35" t="e">
        <f>#REF!</f>
        <v>#REF!</v>
      </c>
      <c r="P65" s="34">
        <f t="shared" si="10"/>
        <v>0</v>
      </c>
      <c r="Q65" s="35">
        <f t="shared" si="16"/>
        <v>0</v>
      </c>
      <c r="R65" s="34">
        <f t="shared" si="11"/>
        <v>0</v>
      </c>
      <c r="S65" s="35" t="e">
        <f>#REF!</f>
        <v>#REF!</v>
      </c>
      <c r="T65" s="34">
        <f t="shared" si="12"/>
        <v>0</v>
      </c>
      <c r="U65" s="35" t="e">
        <f>#REF!</f>
        <v>#REF!</v>
      </c>
      <c r="V65" s="34">
        <f t="shared" si="13"/>
        <v>0</v>
      </c>
      <c r="W65" s="35" t="e">
        <f>#REF!</f>
        <v>#REF!</v>
      </c>
      <c r="X65" s="44" t="e">
        <f t="shared" si="17"/>
        <v>#REF!</v>
      </c>
      <c r="Y65" s="36"/>
    </row>
    <row r="66" spans="1:26" ht="12.75" customHeight="1" outlineLevel="1">
      <c r="A66" s="29" t="str">
        <f>H19</f>
        <v>Общехозяйственные расходы</v>
      </c>
      <c r="B66" s="29" t="str">
        <f t="shared" si="6"/>
        <v>Общехозяйственные расходырасходы на льготный проезд</v>
      </c>
      <c r="C66" s="29"/>
      <c r="D66" s="29"/>
      <c r="E66" s="30"/>
      <c r="F66" s="30"/>
      <c r="G66" s="37" t="s">
        <v>131</v>
      </c>
      <c r="H66" s="38" t="s">
        <v>132</v>
      </c>
      <c r="I66" s="204">
        <f>SUMIF('счет 26'!$J$66:$J$76,'Смета ОХР'!H66,'счет 26'!$E$66:$E$76)</f>
        <v>0</v>
      </c>
      <c r="J66" s="34">
        <f t="shared" si="7"/>
        <v>0</v>
      </c>
      <c r="K66" s="35" t="e">
        <f>#REF!</f>
        <v>#REF!</v>
      </c>
      <c r="L66" s="34">
        <f t="shared" si="8"/>
        <v>0</v>
      </c>
      <c r="M66" s="35" t="e">
        <f>#REF!</f>
        <v>#REF!</v>
      </c>
      <c r="N66" s="34">
        <f t="shared" si="9"/>
        <v>0</v>
      </c>
      <c r="O66" s="35" t="e">
        <f>#REF!</f>
        <v>#REF!</v>
      </c>
      <c r="P66" s="34">
        <f t="shared" si="10"/>
        <v>0</v>
      </c>
      <c r="Q66" s="35">
        <f t="shared" si="16"/>
        <v>0</v>
      </c>
      <c r="R66" s="34">
        <f t="shared" si="11"/>
        <v>0</v>
      </c>
      <c r="S66" s="35" t="e">
        <f>#REF!</f>
        <v>#REF!</v>
      </c>
      <c r="T66" s="34">
        <f t="shared" si="12"/>
        <v>0</v>
      </c>
      <c r="U66" s="35" t="e">
        <f>#REF!</f>
        <v>#REF!</v>
      </c>
      <c r="V66" s="34">
        <f t="shared" si="13"/>
        <v>0</v>
      </c>
      <c r="W66" s="35" t="e">
        <f>#REF!</f>
        <v>#REF!</v>
      </c>
      <c r="X66" s="44" t="e">
        <f t="shared" si="17"/>
        <v>#REF!</v>
      </c>
      <c r="Y66" s="36"/>
    </row>
    <row r="67" spans="1:26" ht="12.75" customHeight="1" outlineLevel="1">
      <c r="A67" s="29" t="str">
        <f>H19</f>
        <v>Общехозяйственные расходы</v>
      </c>
      <c r="B67" s="29" t="str">
        <f t="shared" si="6"/>
        <v>Общехозяйственные расходыуслуги по управлению</v>
      </c>
      <c r="C67" s="29"/>
      <c r="D67" s="29"/>
      <c r="E67" s="30"/>
      <c r="F67" s="30"/>
      <c r="G67" s="37" t="s">
        <v>133</v>
      </c>
      <c r="H67" s="38" t="s">
        <v>134</v>
      </c>
      <c r="I67" s="204">
        <f>SUMIF('счет 26'!$J$66:$J$76,'Смета ОХР'!H67,'счет 26'!$E$66:$E$76)</f>
        <v>0</v>
      </c>
      <c r="J67" s="34">
        <f t="shared" si="7"/>
        <v>0</v>
      </c>
      <c r="K67" s="35" t="e">
        <f>#REF!</f>
        <v>#REF!</v>
      </c>
      <c r="L67" s="34">
        <f t="shared" si="8"/>
        <v>0</v>
      </c>
      <c r="M67" s="35" t="e">
        <f>#REF!</f>
        <v>#REF!</v>
      </c>
      <c r="N67" s="34">
        <f t="shared" si="9"/>
        <v>0</v>
      </c>
      <c r="O67" s="35" t="e">
        <f>#REF!</f>
        <v>#REF!</v>
      </c>
      <c r="P67" s="34">
        <f t="shared" si="10"/>
        <v>0</v>
      </c>
      <c r="Q67" s="35">
        <f t="shared" si="16"/>
        <v>0</v>
      </c>
      <c r="R67" s="34">
        <f t="shared" si="11"/>
        <v>0</v>
      </c>
      <c r="S67" s="35" t="e">
        <f>#REF!</f>
        <v>#REF!</v>
      </c>
      <c r="T67" s="34">
        <f t="shared" si="12"/>
        <v>0</v>
      </c>
      <c r="U67" s="35" t="e">
        <f>#REF!</f>
        <v>#REF!</v>
      </c>
      <c r="V67" s="34">
        <f t="shared" si="13"/>
        <v>0</v>
      </c>
      <c r="W67" s="35" t="e">
        <f>#REF!</f>
        <v>#REF!</v>
      </c>
      <c r="X67" s="44" t="e">
        <f t="shared" si="17"/>
        <v>#REF!</v>
      </c>
      <c r="Y67" s="36"/>
    </row>
    <row r="68" spans="1:26" ht="12.75" customHeight="1" outlineLevel="1">
      <c r="A68" s="29" t="str">
        <f>H19</f>
        <v>Общехозяйственные расходы</v>
      </c>
      <c r="B68" s="29" t="str">
        <f t="shared" si="6"/>
        <v>Общехозяйственные расходытранспортные услуги</v>
      </c>
      <c r="C68" s="29"/>
      <c r="D68" s="29"/>
      <c r="E68" s="30"/>
      <c r="F68" s="30"/>
      <c r="G68" s="37" t="s">
        <v>135</v>
      </c>
      <c r="H68" s="38" t="s">
        <v>136</v>
      </c>
      <c r="I68" s="204">
        <f>SUMIF('счет 26'!$J$66:$J$76,'Смета ОХР'!H68,'счет 26'!$E$66:$E$76)</f>
        <v>0</v>
      </c>
      <c r="J68" s="34">
        <f t="shared" si="7"/>
        <v>0</v>
      </c>
      <c r="K68" s="35" t="e">
        <f>#REF!</f>
        <v>#REF!</v>
      </c>
      <c r="L68" s="34">
        <f t="shared" si="8"/>
        <v>0</v>
      </c>
      <c r="M68" s="35" t="e">
        <f>#REF!</f>
        <v>#REF!</v>
      </c>
      <c r="N68" s="34">
        <f t="shared" si="9"/>
        <v>0</v>
      </c>
      <c r="O68" s="35" t="e">
        <f>#REF!</f>
        <v>#REF!</v>
      </c>
      <c r="P68" s="34">
        <f t="shared" si="10"/>
        <v>0</v>
      </c>
      <c r="Q68" s="35">
        <f t="shared" si="16"/>
        <v>0</v>
      </c>
      <c r="R68" s="34">
        <f t="shared" si="11"/>
        <v>0</v>
      </c>
      <c r="S68" s="35" t="e">
        <f>#REF!</f>
        <v>#REF!</v>
      </c>
      <c r="T68" s="34">
        <f t="shared" si="12"/>
        <v>0</v>
      </c>
      <c r="U68" s="35" t="e">
        <f>#REF!</f>
        <v>#REF!</v>
      </c>
      <c r="V68" s="34">
        <f t="shared" si="13"/>
        <v>0</v>
      </c>
      <c r="W68" s="35" t="e">
        <f>#REF!</f>
        <v>#REF!</v>
      </c>
      <c r="X68" s="44" t="e">
        <f t="shared" si="17"/>
        <v>#REF!</v>
      </c>
      <c r="Y68" s="36"/>
    </row>
    <row r="69" spans="1:26" outlineLevel="1">
      <c r="A69" s="29" t="str">
        <f>H19</f>
        <v>Общехозяйственные расходы</v>
      </c>
      <c r="B69" s="29" t="str">
        <f t="shared" si="6"/>
        <v>Общехозяйственные расходыпрочие расходы</v>
      </c>
      <c r="C69" s="29"/>
      <c r="D69" s="29"/>
      <c r="E69" s="30"/>
      <c r="F69" s="30"/>
      <c r="G69" s="50" t="s">
        <v>137</v>
      </c>
      <c r="H69" s="51" t="s">
        <v>138</v>
      </c>
      <c r="I69" s="52">
        <f>SUM(I70:I71)</f>
        <v>0</v>
      </c>
      <c r="J69" s="34">
        <f t="shared" si="7"/>
        <v>0</v>
      </c>
      <c r="K69" s="52" t="e">
        <f>SUM(K70:K71)</f>
        <v>#REF!</v>
      </c>
      <c r="L69" s="34">
        <f t="shared" si="8"/>
        <v>0</v>
      </c>
      <c r="M69" s="52" t="e">
        <f>SUM(M70:M71)</f>
        <v>#REF!</v>
      </c>
      <c r="N69" s="34">
        <f t="shared" si="9"/>
        <v>0</v>
      </c>
      <c r="O69" s="52" t="e">
        <f>SUM(O70:O71)</f>
        <v>#REF!</v>
      </c>
      <c r="P69" s="34">
        <f t="shared" si="10"/>
        <v>0</v>
      </c>
      <c r="Q69" s="52">
        <f>SUM(Q70:Q71)</f>
        <v>0</v>
      </c>
      <c r="R69" s="34">
        <f t="shared" si="11"/>
        <v>0</v>
      </c>
      <c r="S69" s="52" t="e">
        <f>SUM(S70:S71)</f>
        <v>#REF!</v>
      </c>
      <c r="T69" s="34">
        <f t="shared" si="12"/>
        <v>0</v>
      </c>
      <c r="U69" s="52" t="e">
        <f>SUM(U70:U71)</f>
        <v>#REF!</v>
      </c>
      <c r="V69" s="34">
        <f t="shared" si="13"/>
        <v>0</v>
      </c>
      <c r="W69" s="52" t="e">
        <f>SUM(W70:W71)</f>
        <v>#REF!</v>
      </c>
      <c r="X69" s="52" t="e">
        <f>SUM(X70:X71)</f>
        <v>#REF!</v>
      </c>
      <c r="Y69" s="36"/>
    </row>
    <row r="70" spans="1:26" ht="0.2" customHeight="1" outlineLevel="1">
      <c r="A70" s="29" t="str">
        <f>H19</f>
        <v>Общехозяйственные расходы</v>
      </c>
      <c r="B70" s="29" t="str">
        <f t="shared" si="6"/>
        <v>Общехозяйственные расходы</v>
      </c>
      <c r="C70" s="29"/>
      <c r="D70" s="29"/>
      <c r="E70" s="30"/>
      <c r="F70" s="30"/>
      <c r="G70" s="53" t="s">
        <v>139</v>
      </c>
      <c r="H70" s="54"/>
      <c r="I70" s="55"/>
      <c r="J70" s="56"/>
      <c r="K70" s="55"/>
      <c r="L70" s="56"/>
      <c r="M70" s="55"/>
      <c r="N70" s="56"/>
      <c r="O70" s="55"/>
      <c r="P70" s="56"/>
      <c r="Q70" s="55"/>
      <c r="R70" s="56"/>
      <c r="S70" s="55"/>
      <c r="T70" s="56"/>
      <c r="U70" s="55"/>
      <c r="V70" s="56"/>
      <c r="W70" s="55"/>
      <c r="X70" s="55"/>
      <c r="Y70" s="57"/>
    </row>
    <row r="71" spans="1:26" s="9" customFormat="1" ht="14.25" outlineLevel="1">
      <c r="A71" s="58" t="e">
        <f>#REF!</f>
        <v>#REF!</v>
      </c>
      <c r="B71" s="59" t="e">
        <f t="shared" si="6"/>
        <v>#REF!</v>
      </c>
      <c r="C71" s="59"/>
      <c r="D71" s="59"/>
      <c r="E71" s="60"/>
      <c r="F71" s="61" t="s">
        <v>140</v>
      </c>
      <c r="G71" s="62" t="s">
        <v>141</v>
      </c>
      <c r="H71" s="205" t="s">
        <v>138</v>
      </c>
      <c r="I71" s="204">
        <f>SUMIF('счет 26'!$J$66:$J$76,'Смета ОХР'!H71,'счет 26'!$E$66:$E$76)</f>
        <v>0</v>
      </c>
      <c r="J71" s="34">
        <f t="shared" ref="J71" si="18">IFERROR(I71/I$19,0)</f>
        <v>0</v>
      </c>
      <c r="K71" s="35" t="e">
        <f>#REF!</f>
        <v>#REF!</v>
      </c>
      <c r="L71" s="34">
        <f t="shared" ref="L71" si="19">IFERROR(K71/K$19,0)</f>
        <v>0</v>
      </c>
      <c r="M71" s="35" t="e">
        <f>#REF!</f>
        <v>#REF!</v>
      </c>
      <c r="N71" s="34">
        <f t="shared" ref="N71" si="20">IFERROR(M71/M$19,0)</f>
        <v>0</v>
      </c>
      <c r="O71" s="35" t="e">
        <f>#REF!</f>
        <v>#REF!</v>
      </c>
      <c r="P71" s="34">
        <f t="shared" ref="P71" si="21">IFERROR(O71/O$19,0)</f>
        <v>0</v>
      </c>
      <c r="Q71" s="35">
        <f>I71</f>
        <v>0</v>
      </c>
      <c r="R71" s="34">
        <f t="shared" ref="R71" si="22">IFERROR(Q71/Q$19,0)</f>
        <v>0</v>
      </c>
      <c r="S71" s="35" t="e">
        <f>#REF!</f>
        <v>#REF!</v>
      </c>
      <c r="T71" s="34">
        <f t="shared" ref="T71" si="23">IFERROR(S71/S$19,0)</f>
        <v>0</v>
      </c>
      <c r="U71" s="35" t="e">
        <f>#REF!</f>
        <v>#REF!</v>
      </c>
      <c r="V71" s="34">
        <f t="shared" ref="V71" si="24">IFERROR(U71/U$19,0)</f>
        <v>0</v>
      </c>
      <c r="W71" s="35" t="e">
        <f>#REF!</f>
        <v>#REF!</v>
      </c>
      <c r="X71" s="44" t="e">
        <f t="shared" ref="X71" si="25">U71-W71</f>
        <v>#REF!</v>
      </c>
      <c r="Y71" s="36"/>
      <c r="Z71" s="2"/>
    </row>
    <row r="73" spans="1:26" ht="24" customHeight="1">
      <c r="G73" s="288" t="s">
        <v>240</v>
      </c>
      <c r="H73" s="288"/>
      <c r="I73" s="288"/>
      <c r="J73" s="288"/>
    </row>
  </sheetData>
  <sheetProtection formatColumns="0" formatRows="0" autoFilter="0"/>
  <mergeCells count="20">
    <mergeCell ref="U16:X16"/>
    <mergeCell ref="U17:V17"/>
    <mergeCell ref="I16:J17"/>
    <mergeCell ref="K15:L15"/>
    <mergeCell ref="M15:N15"/>
    <mergeCell ref="O15:R15"/>
    <mergeCell ref="S15:T15"/>
    <mergeCell ref="U15:X15"/>
    <mergeCell ref="G73:J73"/>
    <mergeCell ref="G14:G18"/>
    <mergeCell ref="H14:H18"/>
    <mergeCell ref="I14:J14"/>
    <mergeCell ref="K14:Y14"/>
    <mergeCell ref="I15:J15"/>
    <mergeCell ref="Y15:Y18"/>
    <mergeCell ref="K16:L17"/>
    <mergeCell ref="M16:N17"/>
    <mergeCell ref="O16:P17"/>
    <mergeCell ref="Q16:R17"/>
    <mergeCell ref="S16:T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Y20:Y69 H71 Y71">
      <formula1>900</formula1>
    </dataValidation>
    <dataValidation type="decimal" allowBlank="1" showErrorMessage="1" errorTitle="Ошибка" error="Допускается ввод только неотрицательных чисел!" sqref="I34:I35 W53:W68 U53:U68 S53:S68 Q53:Q68 O53:O68 M53:M68 K53:K68 W46:W51 U46:U51 S46:S51 Q46:Q51 O46:O51 M46:M51 K46:K51 W44 U44 S40:S44 Q40:Q44 O40:O44 M40:M44 K40:K44 U36:U38 W34:W38 U34 S34:S38 Q34:Q38 O34:O38 M34:M38 K34:K38 W28:W32 S28:S32 Q28:Q32 O28:O32 M28:M32 K28:K32 W25:W26 W24:X24 U24 S24 Q24 O24 M24 K24 S20:S21 Q20:Q21 O20:O21 M20:M21 K20:K21 I24 I53:I68 I71 I40:I44 I38 W71 U71 S71 Q71 O71 M71 K71 I46:I51">
      <formula1>0</formula1>
      <formula2>9.99999999999999E+23</formula2>
    </dataValidation>
  </dataValidations>
  <hyperlinks>
    <hyperlink ref="A6:G6" location="'Список листов '!A1" display="Список листов"/>
  </hyperlinks>
  <printOptions headings="1"/>
  <pageMargins left="0.70866141732283472" right="0.70866141732283472" top="0.74803149606299213" bottom="0.74803149606299213" header="0.31496062992125984" footer="0.31496062992125984"/>
  <pageSetup paperSize="9" scale="2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kDocs">
              <controlPr defaultSize="0" autoFill="0" autoLine="0" autoPict="0" macro="[2]!modDocsComsAPI.chkDocs_Click">
                <anchor moveWithCells="1">
                  <from>
                    <xdr:col>5</xdr:col>
                    <xdr:colOff>390525</xdr:colOff>
                    <xdr:row>0</xdr:row>
                    <xdr:rowOff>0</xdr:rowOff>
                  </from>
                  <to>
                    <xdr:col>7</xdr:col>
                    <xdr:colOff>85725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V21"/>
  <sheetViews>
    <sheetView zoomScaleNormal="100" workbookViewId="0">
      <pane xSplit="1" ySplit="7" topLeftCell="B8" activePane="bottomRight" state="frozenSplit"/>
      <selection pane="topRight" activeCell="B1" sqref="B1"/>
      <selection pane="bottomLeft" activeCell="A8" sqref="A8"/>
      <selection pane="bottomRight" activeCell="H24" sqref="H24"/>
    </sheetView>
  </sheetViews>
  <sheetFormatPr defaultRowHeight="12.75"/>
  <cols>
    <col min="1" max="1" width="10.7109375" style="90" customWidth="1"/>
    <col min="2" max="2" width="15" style="90" customWidth="1"/>
    <col min="3" max="3" width="10.42578125" style="90" customWidth="1"/>
    <col min="4" max="8" width="10.5703125" style="90" customWidth="1"/>
    <col min="9" max="10" width="10.5703125" style="93" customWidth="1"/>
    <col min="11" max="11" width="10.5703125" style="95" customWidth="1"/>
    <col min="12" max="12" width="15" style="96" customWidth="1"/>
    <col min="13" max="13" width="8.85546875" style="95" customWidth="1"/>
    <col min="14" max="14" width="10.42578125" style="96" customWidth="1"/>
    <col min="15" max="15" width="8.7109375" style="95" customWidth="1"/>
    <col min="16" max="16" width="10.5703125" style="96" customWidth="1"/>
    <col min="17" max="17" width="8.85546875" style="95" customWidth="1"/>
    <col min="18" max="18" width="10.5703125" style="96" customWidth="1"/>
    <col min="19" max="19" width="8.7109375" style="95" customWidth="1"/>
    <col min="20" max="20" width="10.5703125" style="96" customWidth="1"/>
    <col min="21" max="21" width="8.5703125" style="90" bestFit="1" customWidth="1"/>
    <col min="22" max="22" width="10.85546875" style="90" customWidth="1"/>
    <col min="23" max="256" width="9.140625" style="90"/>
    <col min="257" max="257" width="10.7109375" style="90" customWidth="1"/>
    <col min="258" max="258" width="15" style="90" customWidth="1"/>
    <col min="259" max="259" width="10.42578125" style="90" customWidth="1"/>
    <col min="260" max="267" width="10.5703125" style="90" customWidth="1"/>
    <col min="268" max="268" width="15" style="90" customWidth="1"/>
    <col min="269" max="269" width="8.85546875" style="90" customWidth="1"/>
    <col min="270" max="270" width="10.42578125" style="90" customWidth="1"/>
    <col min="271" max="271" width="8.7109375" style="90" customWidth="1"/>
    <col min="272" max="272" width="10.5703125" style="90" customWidth="1"/>
    <col min="273" max="273" width="8.85546875" style="90" customWidth="1"/>
    <col min="274" max="274" width="10.5703125" style="90" customWidth="1"/>
    <col min="275" max="275" width="8.7109375" style="90" customWidth="1"/>
    <col min="276" max="276" width="10.5703125" style="90" customWidth="1"/>
    <col min="277" max="277" width="8.5703125" style="90" bestFit="1" customWidth="1"/>
    <col min="278" max="278" width="10.85546875" style="90" customWidth="1"/>
    <col min="279" max="512" width="9.140625" style="90"/>
    <col min="513" max="513" width="10.7109375" style="90" customWidth="1"/>
    <col min="514" max="514" width="15" style="90" customWidth="1"/>
    <col min="515" max="515" width="10.42578125" style="90" customWidth="1"/>
    <col min="516" max="523" width="10.5703125" style="90" customWidth="1"/>
    <col min="524" max="524" width="15" style="90" customWidth="1"/>
    <col min="525" max="525" width="8.85546875" style="90" customWidth="1"/>
    <col min="526" max="526" width="10.42578125" style="90" customWidth="1"/>
    <col min="527" max="527" width="8.7109375" style="90" customWidth="1"/>
    <col min="528" max="528" width="10.5703125" style="90" customWidth="1"/>
    <col min="529" max="529" width="8.85546875" style="90" customWidth="1"/>
    <col min="530" max="530" width="10.5703125" style="90" customWidth="1"/>
    <col min="531" max="531" width="8.7109375" style="90" customWidth="1"/>
    <col min="532" max="532" width="10.5703125" style="90" customWidth="1"/>
    <col min="533" max="533" width="8.5703125" style="90" bestFit="1" customWidth="1"/>
    <col min="534" max="534" width="10.85546875" style="90" customWidth="1"/>
    <col min="535" max="768" width="9.140625" style="90"/>
    <col min="769" max="769" width="10.7109375" style="90" customWidth="1"/>
    <col min="770" max="770" width="15" style="90" customWidth="1"/>
    <col min="771" max="771" width="10.42578125" style="90" customWidth="1"/>
    <col min="772" max="779" width="10.5703125" style="90" customWidth="1"/>
    <col min="780" max="780" width="15" style="90" customWidth="1"/>
    <col min="781" max="781" width="8.85546875" style="90" customWidth="1"/>
    <col min="782" max="782" width="10.42578125" style="90" customWidth="1"/>
    <col min="783" max="783" width="8.7109375" style="90" customWidth="1"/>
    <col min="784" max="784" width="10.5703125" style="90" customWidth="1"/>
    <col min="785" max="785" width="8.85546875" style="90" customWidth="1"/>
    <col min="786" max="786" width="10.5703125" style="90" customWidth="1"/>
    <col min="787" max="787" width="8.7109375" style="90" customWidth="1"/>
    <col min="788" max="788" width="10.5703125" style="90" customWidth="1"/>
    <col min="789" max="789" width="8.5703125" style="90" bestFit="1" customWidth="1"/>
    <col min="790" max="790" width="10.85546875" style="90" customWidth="1"/>
    <col min="791" max="1024" width="9.140625" style="90"/>
    <col min="1025" max="1025" width="10.7109375" style="90" customWidth="1"/>
    <col min="1026" max="1026" width="15" style="90" customWidth="1"/>
    <col min="1027" max="1027" width="10.42578125" style="90" customWidth="1"/>
    <col min="1028" max="1035" width="10.5703125" style="90" customWidth="1"/>
    <col min="1036" max="1036" width="15" style="90" customWidth="1"/>
    <col min="1037" max="1037" width="8.85546875" style="90" customWidth="1"/>
    <col min="1038" max="1038" width="10.42578125" style="90" customWidth="1"/>
    <col min="1039" max="1039" width="8.7109375" style="90" customWidth="1"/>
    <col min="1040" max="1040" width="10.5703125" style="90" customWidth="1"/>
    <col min="1041" max="1041" width="8.85546875" style="90" customWidth="1"/>
    <col min="1042" max="1042" width="10.5703125" style="90" customWidth="1"/>
    <col min="1043" max="1043" width="8.7109375" style="90" customWidth="1"/>
    <col min="1044" max="1044" width="10.5703125" style="90" customWidth="1"/>
    <col min="1045" max="1045" width="8.5703125" style="90" bestFit="1" customWidth="1"/>
    <col min="1046" max="1046" width="10.85546875" style="90" customWidth="1"/>
    <col min="1047" max="1280" width="9.140625" style="90"/>
    <col min="1281" max="1281" width="10.7109375" style="90" customWidth="1"/>
    <col min="1282" max="1282" width="15" style="90" customWidth="1"/>
    <col min="1283" max="1283" width="10.42578125" style="90" customWidth="1"/>
    <col min="1284" max="1291" width="10.5703125" style="90" customWidth="1"/>
    <col min="1292" max="1292" width="15" style="90" customWidth="1"/>
    <col min="1293" max="1293" width="8.85546875" style="90" customWidth="1"/>
    <col min="1294" max="1294" width="10.42578125" style="90" customWidth="1"/>
    <col min="1295" max="1295" width="8.7109375" style="90" customWidth="1"/>
    <col min="1296" max="1296" width="10.5703125" style="90" customWidth="1"/>
    <col min="1297" max="1297" width="8.85546875" style="90" customWidth="1"/>
    <col min="1298" max="1298" width="10.5703125" style="90" customWidth="1"/>
    <col min="1299" max="1299" width="8.7109375" style="90" customWidth="1"/>
    <col min="1300" max="1300" width="10.5703125" style="90" customWidth="1"/>
    <col min="1301" max="1301" width="8.5703125" style="90" bestFit="1" customWidth="1"/>
    <col min="1302" max="1302" width="10.85546875" style="90" customWidth="1"/>
    <col min="1303" max="1536" width="9.140625" style="90"/>
    <col min="1537" max="1537" width="10.7109375" style="90" customWidth="1"/>
    <col min="1538" max="1538" width="15" style="90" customWidth="1"/>
    <col min="1539" max="1539" width="10.42578125" style="90" customWidth="1"/>
    <col min="1540" max="1547" width="10.5703125" style="90" customWidth="1"/>
    <col min="1548" max="1548" width="15" style="90" customWidth="1"/>
    <col min="1549" max="1549" width="8.85546875" style="90" customWidth="1"/>
    <col min="1550" max="1550" width="10.42578125" style="90" customWidth="1"/>
    <col min="1551" max="1551" width="8.7109375" style="90" customWidth="1"/>
    <col min="1552" max="1552" width="10.5703125" style="90" customWidth="1"/>
    <col min="1553" max="1553" width="8.85546875" style="90" customWidth="1"/>
    <col min="1554" max="1554" width="10.5703125" style="90" customWidth="1"/>
    <col min="1555" max="1555" width="8.7109375" style="90" customWidth="1"/>
    <col min="1556" max="1556" width="10.5703125" style="90" customWidth="1"/>
    <col min="1557" max="1557" width="8.5703125" style="90" bestFit="1" customWidth="1"/>
    <col min="1558" max="1558" width="10.85546875" style="90" customWidth="1"/>
    <col min="1559" max="1792" width="9.140625" style="90"/>
    <col min="1793" max="1793" width="10.7109375" style="90" customWidth="1"/>
    <col min="1794" max="1794" width="15" style="90" customWidth="1"/>
    <col min="1795" max="1795" width="10.42578125" style="90" customWidth="1"/>
    <col min="1796" max="1803" width="10.5703125" style="90" customWidth="1"/>
    <col min="1804" max="1804" width="15" style="90" customWidth="1"/>
    <col min="1805" max="1805" width="8.85546875" style="90" customWidth="1"/>
    <col min="1806" max="1806" width="10.42578125" style="90" customWidth="1"/>
    <col min="1807" max="1807" width="8.7109375" style="90" customWidth="1"/>
    <col min="1808" max="1808" width="10.5703125" style="90" customWidth="1"/>
    <col min="1809" max="1809" width="8.85546875" style="90" customWidth="1"/>
    <col min="1810" max="1810" width="10.5703125" style="90" customWidth="1"/>
    <col min="1811" max="1811" width="8.7109375" style="90" customWidth="1"/>
    <col min="1812" max="1812" width="10.5703125" style="90" customWidth="1"/>
    <col min="1813" max="1813" width="8.5703125" style="90" bestFit="1" customWidth="1"/>
    <col min="1814" max="1814" width="10.85546875" style="90" customWidth="1"/>
    <col min="1815" max="2048" width="9.140625" style="90"/>
    <col min="2049" max="2049" width="10.7109375" style="90" customWidth="1"/>
    <col min="2050" max="2050" width="15" style="90" customWidth="1"/>
    <col min="2051" max="2051" width="10.42578125" style="90" customWidth="1"/>
    <col min="2052" max="2059" width="10.5703125" style="90" customWidth="1"/>
    <col min="2060" max="2060" width="15" style="90" customWidth="1"/>
    <col min="2061" max="2061" width="8.85546875" style="90" customWidth="1"/>
    <col min="2062" max="2062" width="10.42578125" style="90" customWidth="1"/>
    <col min="2063" max="2063" width="8.7109375" style="90" customWidth="1"/>
    <col min="2064" max="2064" width="10.5703125" style="90" customWidth="1"/>
    <col min="2065" max="2065" width="8.85546875" style="90" customWidth="1"/>
    <col min="2066" max="2066" width="10.5703125" style="90" customWidth="1"/>
    <col min="2067" max="2067" width="8.7109375" style="90" customWidth="1"/>
    <col min="2068" max="2068" width="10.5703125" style="90" customWidth="1"/>
    <col min="2069" max="2069" width="8.5703125" style="90" bestFit="1" customWidth="1"/>
    <col min="2070" max="2070" width="10.85546875" style="90" customWidth="1"/>
    <col min="2071" max="2304" width="9.140625" style="90"/>
    <col min="2305" max="2305" width="10.7109375" style="90" customWidth="1"/>
    <col min="2306" max="2306" width="15" style="90" customWidth="1"/>
    <col min="2307" max="2307" width="10.42578125" style="90" customWidth="1"/>
    <col min="2308" max="2315" width="10.5703125" style="90" customWidth="1"/>
    <col min="2316" max="2316" width="15" style="90" customWidth="1"/>
    <col min="2317" max="2317" width="8.85546875" style="90" customWidth="1"/>
    <col min="2318" max="2318" width="10.42578125" style="90" customWidth="1"/>
    <col min="2319" max="2319" width="8.7109375" style="90" customWidth="1"/>
    <col min="2320" max="2320" width="10.5703125" style="90" customWidth="1"/>
    <col min="2321" max="2321" width="8.85546875" style="90" customWidth="1"/>
    <col min="2322" max="2322" width="10.5703125" style="90" customWidth="1"/>
    <col min="2323" max="2323" width="8.7109375" style="90" customWidth="1"/>
    <col min="2324" max="2324" width="10.5703125" style="90" customWidth="1"/>
    <col min="2325" max="2325" width="8.5703125" style="90" bestFit="1" customWidth="1"/>
    <col min="2326" max="2326" width="10.85546875" style="90" customWidth="1"/>
    <col min="2327" max="2560" width="9.140625" style="90"/>
    <col min="2561" max="2561" width="10.7109375" style="90" customWidth="1"/>
    <col min="2562" max="2562" width="15" style="90" customWidth="1"/>
    <col min="2563" max="2563" width="10.42578125" style="90" customWidth="1"/>
    <col min="2564" max="2571" width="10.5703125" style="90" customWidth="1"/>
    <col min="2572" max="2572" width="15" style="90" customWidth="1"/>
    <col min="2573" max="2573" width="8.85546875" style="90" customWidth="1"/>
    <col min="2574" max="2574" width="10.42578125" style="90" customWidth="1"/>
    <col min="2575" max="2575" width="8.7109375" style="90" customWidth="1"/>
    <col min="2576" max="2576" width="10.5703125" style="90" customWidth="1"/>
    <col min="2577" max="2577" width="8.85546875" style="90" customWidth="1"/>
    <col min="2578" max="2578" width="10.5703125" style="90" customWidth="1"/>
    <col min="2579" max="2579" width="8.7109375" style="90" customWidth="1"/>
    <col min="2580" max="2580" width="10.5703125" style="90" customWidth="1"/>
    <col min="2581" max="2581" width="8.5703125" style="90" bestFit="1" customWidth="1"/>
    <col min="2582" max="2582" width="10.85546875" style="90" customWidth="1"/>
    <col min="2583" max="2816" width="9.140625" style="90"/>
    <col min="2817" max="2817" width="10.7109375" style="90" customWidth="1"/>
    <col min="2818" max="2818" width="15" style="90" customWidth="1"/>
    <col min="2819" max="2819" width="10.42578125" style="90" customWidth="1"/>
    <col min="2820" max="2827" width="10.5703125" style="90" customWidth="1"/>
    <col min="2828" max="2828" width="15" style="90" customWidth="1"/>
    <col min="2829" max="2829" width="8.85546875" style="90" customWidth="1"/>
    <col min="2830" max="2830" width="10.42578125" style="90" customWidth="1"/>
    <col min="2831" max="2831" width="8.7109375" style="90" customWidth="1"/>
    <col min="2832" max="2832" width="10.5703125" style="90" customWidth="1"/>
    <col min="2833" max="2833" width="8.85546875" style="90" customWidth="1"/>
    <col min="2834" max="2834" width="10.5703125" style="90" customWidth="1"/>
    <col min="2835" max="2835" width="8.7109375" style="90" customWidth="1"/>
    <col min="2836" max="2836" width="10.5703125" style="90" customWidth="1"/>
    <col min="2837" max="2837" width="8.5703125" style="90" bestFit="1" customWidth="1"/>
    <col min="2838" max="2838" width="10.85546875" style="90" customWidth="1"/>
    <col min="2839" max="3072" width="9.140625" style="90"/>
    <col min="3073" max="3073" width="10.7109375" style="90" customWidth="1"/>
    <col min="3074" max="3074" width="15" style="90" customWidth="1"/>
    <col min="3075" max="3075" width="10.42578125" style="90" customWidth="1"/>
    <col min="3076" max="3083" width="10.5703125" style="90" customWidth="1"/>
    <col min="3084" max="3084" width="15" style="90" customWidth="1"/>
    <col min="3085" max="3085" width="8.85546875" style="90" customWidth="1"/>
    <col min="3086" max="3086" width="10.42578125" style="90" customWidth="1"/>
    <col min="3087" max="3087" width="8.7109375" style="90" customWidth="1"/>
    <col min="3088" max="3088" width="10.5703125" style="90" customWidth="1"/>
    <col min="3089" max="3089" width="8.85546875" style="90" customWidth="1"/>
    <col min="3090" max="3090" width="10.5703125" style="90" customWidth="1"/>
    <col min="3091" max="3091" width="8.7109375" style="90" customWidth="1"/>
    <col min="3092" max="3092" width="10.5703125" style="90" customWidth="1"/>
    <col min="3093" max="3093" width="8.5703125" style="90" bestFit="1" customWidth="1"/>
    <col min="3094" max="3094" width="10.85546875" style="90" customWidth="1"/>
    <col min="3095" max="3328" width="9.140625" style="90"/>
    <col min="3329" max="3329" width="10.7109375" style="90" customWidth="1"/>
    <col min="3330" max="3330" width="15" style="90" customWidth="1"/>
    <col min="3331" max="3331" width="10.42578125" style="90" customWidth="1"/>
    <col min="3332" max="3339" width="10.5703125" style="90" customWidth="1"/>
    <col min="3340" max="3340" width="15" style="90" customWidth="1"/>
    <col min="3341" max="3341" width="8.85546875" style="90" customWidth="1"/>
    <col min="3342" max="3342" width="10.42578125" style="90" customWidth="1"/>
    <col min="3343" max="3343" width="8.7109375" style="90" customWidth="1"/>
    <col min="3344" max="3344" width="10.5703125" style="90" customWidth="1"/>
    <col min="3345" max="3345" width="8.85546875" style="90" customWidth="1"/>
    <col min="3346" max="3346" width="10.5703125" style="90" customWidth="1"/>
    <col min="3347" max="3347" width="8.7109375" style="90" customWidth="1"/>
    <col min="3348" max="3348" width="10.5703125" style="90" customWidth="1"/>
    <col min="3349" max="3349" width="8.5703125" style="90" bestFit="1" customWidth="1"/>
    <col min="3350" max="3350" width="10.85546875" style="90" customWidth="1"/>
    <col min="3351" max="3584" width="9.140625" style="90"/>
    <col min="3585" max="3585" width="10.7109375" style="90" customWidth="1"/>
    <col min="3586" max="3586" width="15" style="90" customWidth="1"/>
    <col min="3587" max="3587" width="10.42578125" style="90" customWidth="1"/>
    <col min="3588" max="3595" width="10.5703125" style="90" customWidth="1"/>
    <col min="3596" max="3596" width="15" style="90" customWidth="1"/>
    <col min="3597" max="3597" width="8.85546875" style="90" customWidth="1"/>
    <col min="3598" max="3598" width="10.42578125" style="90" customWidth="1"/>
    <col min="3599" max="3599" width="8.7109375" style="90" customWidth="1"/>
    <col min="3600" max="3600" width="10.5703125" style="90" customWidth="1"/>
    <col min="3601" max="3601" width="8.85546875" style="90" customWidth="1"/>
    <col min="3602" max="3602" width="10.5703125" style="90" customWidth="1"/>
    <col min="3603" max="3603" width="8.7109375" style="90" customWidth="1"/>
    <col min="3604" max="3604" width="10.5703125" style="90" customWidth="1"/>
    <col min="3605" max="3605" width="8.5703125" style="90" bestFit="1" customWidth="1"/>
    <col min="3606" max="3606" width="10.85546875" style="90" customWidth="1"/>
    <col min="3607" max="3840" width="9.140625" style="90"/>
    <col min="3841" max="3841" width="10.7109375" style="90" customWidth="1"/>
    <col min="3842" max="3842" width="15" style="90" customWidth="1"/>
    <col min="3843" max="3843" width="10.42578125" style="90" customWidth="1"/>
    <col min="3844" max="3851" width="10.5703125" style="90" customWidth="1"/>
    <col min="3852" max="3852" width="15" style="90" customWidth="1"/>
    <col min="3853" max="3853" width="8.85546875" style="90" customWidth="1"/>
    <col min="3854" max="3854" width="10.42578125" style="90" customWidth="1"/>
    <col min="3855" max="3855" width="8.7109375" style="90" customWidth="1"/>
    <col min="3856" max="3856" width="10.5703125" style="90" customWidth="1"/>
    <col min="3857" max="3857" width="8.85546875" style="90" customWidth="1"/>
    <col min="3858" max="3858" width="10.5703125" style="90" customWidth="1"/>
    <col min="3859" max="3859" width="8.7109375" style="90" customWidth="1"/>
    <col min="3860" max="3860" width="10.5703125" style="90" customWidth="1"/>
    <col min="3861" max="3861" width="8.5703125" style="90" bestFit="1" customWidth="1"/>
    <col min="3862" max="3862" width="10.85546875" style="90" customWidth="1"/>
    <col min="3863" max="4096" width="9.140625" style="90"/>
    <col min="4097" max="4097" width="10.7109375" style="90" customWidth="1"/>
    <col min="4098" max="4098" width="15" style="90" customWidth="1"/>
    <col min="4099" max="4099" width="10.42578125" style="90" customWidth="1"/>
    <col min="4100" max="4107" width="10.5703125" style="90" customWidth="1"/>
    <col min="4108" max="4108" width="15" style="90" customWidth="1"/>
    <col min="4109" max="4109" width="8.85546875" style="90" customWidth="1"/>
    <col min="4110" max="4110" width="10.42578125" style="90" customWidth="1"/>
    <col min="4111" max="4111" width="8.7109375" style="90" customWidth="1"/>
    <col min="4112" max="4112" width="10.5703125" style="90" customWidth="1"/>
    <col min="4113" max="4113" width="8.85546875" style="90" customWidth="1"/>
    <col min="4114" max="4114" width="10.5703125" style="90" customWidth="1"/>
    <col min="4115" max="4115" width="8.7109375" style="90" customWidth="1"/>
    <col min="4116" max="4116" width="10.5703125" style="90" customWidth="1"/>
    <col min="4117" max="4117" width="8.5703125" style="90" bestFit="1" customWidth="1"/>
    <col min="4118" max="4118" width="10.85546875" style="90" customWidth="1"/>
    <col min="4119" max="4352" width="9.140625" style="90"/>
    <col min="4353" max="4353" width="10.7109375" style="90" customWidth="1"/>
    <col min="4354" max="4354" width="15" style="90" customWidth="1"/>
    <col min="4355" max="4355" width="10.42578125" style="90" customWidth="1"/>
    <col min="4356" max="4363" width="10.5703125" style="90" customWidth="1"/>
    <col min="4364" max="4364" width="15" style="90" customWidth="1"/>
    <col min="4365" max="4365" width="8.85546875" style="90" customWidth="1"/>
    <col min="4366" max="4366" width="10.42578125" style="90" customWidth="1"/>
    <col min="4367" max="4367" width="8.7109375" style="90" customWidth="1"/>
    <col min="4368" max="4368" width="10.5703125" style="90" customWidth="1"/>
    <col min="4369" max="4369" width="8.85546875" style="90" customWidth="1"/>
    <col min="4370" max="4370" width="10.5703125" style="90" customWidth="1"/>
    <col min="4371" max="4371" width="8.7109375" style="90" customWidth="1"/>
    <col min="4372" max="4372" width="10.5703125" style="90" customWidth="1"/>
    <col min="4373" max="4373" width="8.5703125" style="90" bestFit="1" customWidth="1"/>
    <col min="4374" max="4374" width="10.85546875" style="90" customWidth="1"/>
    <col min="4375" max="4608" width="9.140625" style="90"/>
    <col min="4609" max="4609" width="10.7109375" style="90" customWidth="1"/>
    <col min="4610" max="4610" width="15" style="90" customWidth="1"/>
    <col min="4611" max="4611" width="10.42578125" style="90" customWidth="1"/>
    <col min="4612" max="4619" width="10.5703125" style="90" customWidth="1"/>
    <col min="4620" max="4620" width="15" style="90" customWidth="1"/>
    <col min="4621" max="4621" width="8.85546875" style="90" customWidth="1"/>
    <col min="4622" max="4622" width="10.42578125" style="90" customWidth="1"/>
    <col min="4623" max="4623" width="8.7109375" style="90" customWidth="1"/>
    <col min="4624" max="4624" width="10.5703125" style="90" customWidth="1"/>
    <col min="4625" max="4625" width="8.85546875" style="90" customWidth="1"/>
    <col min="4626" max="4626" width="10.5703125" style="90" customWidth="1"/>
    <col min="4627" max="4627" width="8.7109375" style="90" customWidth="1"/>
    <col min="4628" max="4628" width="10.5703125" style="90" customWidth="1"/>
    <col min="4629" max="4629" width="8.5703125" style="90" bestFit="1" customWidth="1"/>
    <col min="4630" max="4630" width="10.85546875" style="90" customWidth="1"/>
    <col min="4631" max="4864" width="9.140625" style="90"/>
    <col min="4865" max="4865" width="10.7109375" style="90" customWidth="1"/>
    <col min="4866" max="4866" width="15" style="90" customWidth="1"/>
    <col min="4867" max="4867" width="10.42578125" style="90" customWidth="1"/>
    <col min="4868" max="4875" width="10.5703125" style="90" customWidth="1"/>
    <col min="4876" max="4876" width="15" style="90" customWidth="1"/>
    <col min="4877" max="4877" width="8.85546875" style="90" customWidth="1"/>
    <col min="4878" max="4878" width="10.42578125" style="90" customWidth="1"/>
    <col min="4879" max="4879" width="8.7109375" style="90" customWidth="1"/>
    <col min="4880" max="4880" width="10.5703125" style="90" customWidth="1"/>
    <col min="4881" max="4881" width="8.85546875" style="90" customWidth="1"/>
    <col min="4882" max="4882" width="10.5703125" style="90" customWidth="1"/>
    <col min="4883" max="4883" width="8.7109375" style="90" customWidth="1"/>
    <col min="4884" max="4884" width="10.5703125" style="90" customWidth="1"/>
    <col min="4885" max="4885" width="8.5703125" style="90" bestFit="1" customWidth="1"/>
    <col min="4886" max="4886" width="10.85546875" style="90" customWidth="1"/>
    <col min="4887" max="5120" width="9.140625" style="90"/>
    <col min="5121" max="5121" width="10.7109375" style="90" customWidth="1"/>
    <col min="5122" max="5122" width="15" style="90" customWidth="1"/>
    <col min="5123" max="5123" width="10.42578125" style="90" customWidth="1"/>
    <col min="5124" max="5131" width="10.5703125" style="90" customWidth="1"/>
    <col min="5132" max="5132" width="15" style="90" customWidth="1"/>
    <col min="5133" max="5133" width="8.85546875" style="90" customWidth="1"/>
    <col min="5134" max="5134" width="10.42578125" style="90" customWidth="1"/>
    <col min="5135" max="5135" width="8.7109375" style="90" customWidth="1"/>
    <col min="5136" max="5136" width="10.5703125" style="90" customWidth="1"/>
    <col min="5137" max="5137" width="8.85546875" style="90" customWidth="1"/>
    <col min="5138" max="5138" width="10.5703125" style="90" customWidth="1"/>
    <col min="5139" max="5139" width="8.7109375" style="90" customWidth="1"/>
    <col min="5140" max="5140" width="10.5703125" style="90" customWidth="1"/>
    <col min="5141" max="5141" width="8.5703125" style="90" bestFit="1" customWidth="1"/>
    <col min="5142" max="5142" width="10.85546875" style="90" customWidth="1"/>
    <col min="5143" max="5376" width="9.140625" style="90"/>
    <col min="5377" max="5377" width="10.7109375" style="90" customWidth="1"/>
    <col min="5378" max="5378" width="15" style="90" customWidth="1"/>
    <col min="5379" max="5379" width="10.42578125" style="90" customWidth="1"/>
    <col min="5380" max="5387" width="10.5703125" style="90" customWidth="1"/>
    <col min="5388" max="5388" width="15" style="90" customWidth="1"/>
    <col min="5389" max="5389" width="8.85546875" style="90" customWidth="1"/>
    <col min="5390" max="5390" width="10.42578125" style="90" customWidth="1"/>
    <col min="5391" max="5391" width="8.7109375" style="90" customWidth="1"/>
    <col min="5392" max="5392" width="10.5703125" style="90" customWidth="1"/>
    <col min="5393" max="5393" width="8.85546875" style="90" customWidth="1"/>
    <col min="5394" max="5394" width="10.5703125" style="90" customWidth="1"/>
    <col min="5395" max="5395" width="8.7109375" style="90" customWidth="1"/>
    <col min="5396" max="5396" width="10.5703125" style="90" customWidth="1"/>
    <col min="5397" max="5397" width="8.5703125" style="90" bestFit="1" customWidth="1"/>
    <col min="5398" max="5398" width="10.85546875" style="90" customWidth="1"/>
    <col min="5399" max="5632" width="9.140625" style="90"/>
    <col min="5633" max="5633" width="10.7109375" style="90" customWidth="1"/>
    <col min="5634" max="5634" width="15" style="90" customWidth="1"/>
    <col min="5635" max="5635" width="10.42578125" style="90" customWidth="1"/>
    <col min="5636" max="5643" width="10.5703125" style="90" customWidth="1"/>
    <col min="5644" max="5644" width="15" style="90" customWidth="1"/>
    <col min="5645" max="5645" width="8.85546875" style="90" customWidth="1"/>
    <col min="5646" max="5646" width="10.42578125" style="90" customWidth="1"/>
    <col min="5647" max="5647" width="8.7109375" style="90" customWidth="1"/>
    <col min="5648" max="5648" width="10.5703125" style="90" customWidth="1"/>
    <col min="5649" max="5649" width="8.85546875" style="90" customWidth="1"/>
    <col min="5650" max="5650" width="10.5703125" style="90" customWidth="1"/>
    <col min="5651" max="5651" width="8.7109375" style="90" customWidth="1"/>
    <col min="5652" max="5652" width="10.5703125" style="90" customWidth="1"/>
    <col min="5653" max="5653" width="8.5703125" style="90" bestFit="1" customWidth="1"/>
    <col min="5654" max="5654" width="10.85546875" style="90" customWidth="1"/>
    <col min="5655" max="5888" width="9.140625" style="90"/>
    <col min="5889" max="5889" width="10.7109375" style="90" customWidth="1"/>
    <col min="5890" max="5890" width="15" style="90" customWidth="1"/>
    <col min="5891" max="5891" width="10.42578125" style="90" customWidth="1"/>
    <col min="5892" max="5899" width="10.5703125" style="90" customWidth="1"/>
    <col min="5900" max="5900" width="15" style="90" customWidth="1"/>
    <col min="5901" max="5901" width="8.85546875" style="90" customWidth="1"/>
    <col min="5902" max="5902" width="10.42578125" style="90" customWidth="1"/>
    <col min="5903" max="5903" width="8.7109375" style="90" customWidth="1"/>
    <col min="5904" max="5904" width="10.5703125" style="90" customWidth="1"/>
    <col min="5905" max="5905" width="8.85546875" style="90" customWidth="1"/>
    <col min="5906" max="5906" width="10.5703125" style="90" customWidth="1"/>
    <col min="5907" max="5907" width="8.7109375" style="90" customWidth="1"/>
    <col min="5908" max="5908" width="10.5703125" style="90" customWidth="1"/>
    <col min="5909" max="5909" width="8.5703125" style="90" bestFit="1" customWidth="1"/>
    <col min="5910" max="5910" width="10.85546875" style="90" customWidth="1"/>
    <col min="5911" max="6144" width="9.140625" style="90"/>
    <col min="6145" max="6145" width="10.7109375" style="90" customWidth="1"/>
    <col min="6146" max="6146" width="15" style="90" customWidth="1"/>
    <col min="6147" max="6147" width="10.42578125" style="90" customWidth="1"/>
    <col min="6148" max="6155" width="10.5703125" style="90" customWidth="1"/>
    <col min="6156" max="6156" width="15" style="90" customWidth="1"/>
    <col min="6157" max="6157" width="8.85546875" style="90" customWidth="1"/>
    <col min="6158" max="6158" width="10.42578125" style="90" customWidth="1"/>
    <col min="6159" max="6159" width="8.7109375" style="90" customWidth="1"/>
    <col min="6160" max="6160" width="10.5703125" style="90" customWidth="1"/>
    <col min="6161" max="6161" width="8.85546875" style="90" customWidth="1"/>
    <col min="6162" max="6162" width="10.5703125" style="90" customWidth="1"/>
    <col min="6163" max="6163" width="8.7109375" style="90" customWidth="1"/>
    <col min="6164" max="6164" width="10.5703125" style="90" customWidth="1"/>
    <col min="6165" max="6165" width="8.5703125" style="90" bestFit="1" customWidth="1"/>
    <col min="6166" max="6166" width="10.85546875" style="90" customWidth="1"/>
    <col min="6167" max="6400" width="9.140625" style="90"/>
    <col min="6401" max="6401" width="10.7109375" style="90" customWidth="1"/>
    <col min="6402" max="6402" width="15" style="90" customWidth="1"/>
    <col min="6403" max="6403" width="10.42578125" style="90" customWidth="1"/>
    <col min="6404" max="6411" width="10.5703125" style="90" customWidth="1"/>
    <col min="6412" max="6412" width="15" style="90" customWidth="1"/>
    <col min="6413" max="6413" width="8.85546875" style="90" customWidth="1"/>
    <col min="6414" max="6414" width="10.42578125" style="90" customWidth="1"/>
    <col min="6415" max="6415" width="8.7109375" style="90" customWidth="1"/>
    <col min="6416" max="6416" width="10.5703125" style="90" customWidth="1"/>
    <col min="6417" max="6417" width="8.85546875" style="90" customWidth="1"/>
    <col min="6418" max="6418" width="10.5703125" style="90" customWidth="1"/>
    <col min="6419" max="6419" width="8.7109375" style="90" customWidth="1"/>
    <col min="6420" max="6420" width="10.5703125" style="90" customWidth="1"/>
    <col min="6421" max="6421" width="8.5703125" style="90" bestFit="1" customWidth="1"/>
    <col min="6422" max="6422" width="10.85546875" style="90" customWidth="1"/>
    <col min="6423" max="6656" width="9.140625" style="90"/>
    <col min="6657" max="6657" width="10.7109375" style="90" customWidth="1"/>
    <col min="6658" max="6658" width="15" style="90" customWidth="1"/>
    <col min="6659" max="6659" width="10.42578125" style="90" customWidth="1"/>
    <col min="6660" max="6667" width="10.5703125" style="90" customWidth="1"/>
    <col min="6668" max="6668" width="15" style="90" customWidth="1"/>
    <col min="6669" max="6669" width="8.85546875" style="90" customWidth="1"/>
    <col min="6670" max="6670" width="10.42578125" style="90" customWidth="1"/>
    <col min="6671" max="6671" width="8.7109375" style="90" customWidth="1"/>
    <col min="6672" max="6672" width="10.5703125" style="90" customWidth="1"/>
    <col min="6673" max="6673" width="8.85546875" style="90" customWidth="1"/>
    <col min="6674" max="6674" width="10.5703125" style="90" customWidth="1"/>
    <col min="6675" max="6675" width="8.7109375" style="90" customWidth="1"/>
    <col min="6676" max="6676" width="10.5703125" style="90" customWidth="1"/>
    <col min="6677" max="6677" width="8.5703125" style="90" bestFit="1" customWidth="1"/>
    <col min="6678" max="6678" width="10.85546875" style="90" customWidth="1"/>
    <col min="6679" max="6912" width="9.140625" style="90"/>
    <col min="6913" max="6913" width="10.7109375" style="90" customWidth="1"/>
    <col min="6914" max="6914" width="15" style="90" customWidth="1"/>
    <col min="6915" max="6915" width="10.42578125" style="90" customWidth="1"/>
    <col min="6916" max="6923" width="10.5703125" style="90" customWidth="1"/>
    <col min="6924" max="6924" width="15" style="90" customWidth="1"/>
    <col min="6925" max="6925" width="8.85546875" style="90" customWidth="1"/>
    <col min="6926" max="6926" width="10.42578125" style="90" customWidth="1"/>
    <col min="6927" max="6927" width="8.7109375" style="90" customWidth="1"/>
    <col min="6928" max="6928" width="10.5703125" style="90" customWidth="1"/>
    <col min="6929" max="6929" width="8.85546875" style="90" customWidth="1"/>
    <col min="6930" max="6930" width="10.5703125" style="90" customWidth="1"/>
    <col min="6931" max="6931" width="8.7109375" style="90" customWidth="1"/>
    <col min="6932" max="6932" width="10.5703125" style="90" customWidth="1"/>
    <col min="6933" max="6933" width="8.5703125" style="90" bestFit="1" customWidth="1"/>
    <col min="6934" max="6934" width="10.85546875" style="90" customWidth="1"/>
    <col min="6935" max="7168" width="9.140625" style="90"/>
    <col min="7169" max="7169" width="10.7109375" style="90" customWidth="1"/>
    <col min="7170" max="7170" width="15" style="90" customWidth="1"/>
    <col min="7171" max="7171" width="10.42578125" style="90" customWidth="1"/>
    <col min="7172" max="7179" width="10.5703125" style="90" customWidth="1"/>
    <col min="7180" max="7180" width="15" style="90" customWidth="1"/>
    <col min="7181" max="7181" width="8.85546875" style="90" customWidth="1"/>
    <col min="7182" max="7182" width="10.42578125" style="90" customWidth="1"/>
    <col min="7183" max="7183" width="8.7109375" style="90" customWidth="1"/>
    <col min="7184" max="7184" width="10.5703125" style="90" customWidth="1"/>
    <col min="7185" max="7185" width="8.85546875" style="90" customWidth="1"/>
    <col min="7186" max="7186" width="10.5703125" style="90" customWidth="1"/>
    <col min="7187" max="7187" width="8.7109375" style="90" customWidth="1"/>
    <col min="7188" max="7188" width="10.5703125" style="90" customWidth="1"/>
    <col min="7189" max="7189" width="8.5703125" style="90" bestFit="1" customWidth="1"/>
    <col min="7190" max="7190" width="10.85546875" style="90" customWidth="1"/>
    <col min="7191" max="7424" width="9.140625" style="90"/>
    <col min="7425" max="7425" width="10.7109375" style="90" customWidth="1"/>
    <col min="7426" max="7426" width="15" style="90" customWidth="1"/>
    <col min="7427" max="7427" width="10.42578125" style="90" customWidth="1"/>
    <col min="7428" max="7435" width="10.5703125" style="90" customWidth="1"/>
    <col min="7436" max="7436" width="15" style="90" customWidth="1"/>
    <col min="7437" max="7437" width="8.85546875" style="90" customWidth="1"/>
    <col min="7438" max="7438" width="10.42578125" style="90" customWidth="1"/>
    <col min="7439" max="7439" width="8.7109375" style="90" customWidth="1"/>
    <col min="7440" max="7440" width="10.5703125" style="90" customWidth="1"/>
    <col min="7441" max="7441" width="8.85546875" style="90" customWidth="1"/>
    <col min="7442" max="7442" width="10.5703125" style="90" customWidth="1"/>
    <col min="7443" max="7443" width="8.7109375" style="90" customWidth="1"/>
    <col min="7444" max="7444" width="10.5703125" style="90" customWidth="1"/>
    <col min="7445" max="7445" width="8.5703125" style="90" bestFit="1" customWidth="1"/>
    <col min="7446" max="7446" width="10.85546875" style="90" customWidth="1"/>
    <col min="7447" max="7680" width="9.140625" style="90"/>
    <col min="7681" max="7681" width="10.7109375" style="90" customWidth="1"/>
    <col min="7682" max="7682" width="15" style="90" customWidth="1"/>
    <col min="7683" max="7683" width="10.42578125" style="90" customWidth="1"/>
    <col min="7684" max="7691" width="10.5703125" style="90" customWidth="1"/>
    <col min="7692" max="7692" width="15" style="90" customWidth="1"/>
    <col min="7693" max="7693" width="8.85546875" style="90" customWidth="1"/>
    <col min="7694" max="7694" width="10.42578125" style="90" customWidth="1"/>
    <col min="7695" max="7695" width="8.7109375" style="90" customWidth="1"/>
    <col min="7696" max="7696" width="10.5703125" style="90" customWidth="1"/>
    <col min="7697" max="7697" width="8.85546875" style="90" customWidth="1"/>
    <col min="7698" max="7698" width="10.5703125" style="90" customWidth="1"/>
    <col min="7699" max="7699" width="8.7109375" style="90" customWidth="1"/>
    <col min="7700" max="7700" width="10.5703125" style="90" customWidth="1"/>
    <col min="7701" max="7701" width="8.5703125" style="90" bestFit="1" customWidth="1"/>
    <col min="7702" max="7702" width="10.85546875" style="90" customWidth="1"/>
    <col min="7703" max="7936" width="9.140625" style="90"/>
    <col min="7937" max="7937" width="10.7109375" style="90" customWidth="1"/>
    <col min="7938" max="7938" width="15" style="90" customWidth="1"/>
    <col min="7939" max="7939" width="10.42578125" style="90" customWidth="1"/>
    <col min="7940" max="7947" width="10.5703125" style="90" customWidth="1"/>
    <col min="7948" max="7948" width="15" style="90" customWidth="1"/>
    <col min="7949" max="7949" width="8.85546875" style="90" customWidth="1"/>
    <col min="7950" max="7950" width="10.42578125" style="90" customWidth="1"/>
    <col min="7951" max="7951" width="8.7109375" style="90" customWidth="1"/>
    <col min="7952" max="7952" width="10.5703125" style="90" customWidth="1"/>
    <col min="7953" max="7953" width="8.85546875" style="90" customWidth="1"/>
    <col min="7954" max="7954" width="10.5703125" style="90" customWidth="1"/>
    <col min="7955" max="7955" width="8.7109375" style="90" customWidth="1"/>
    <col min="7956" max="7956" width="10.5703125" style="90" customWidth="1"/>
    <col min="7957" max="7957" width="8.5703125" style="90" bestFit="1" customWidth="1"/>
    <col min="7958" max="7958" width="10.85546875" style="90" customWidth="1"/>
    <col min="7959" max="8192" width="9.140625" style="90"/>
    <col min="8193" max="8193" width="10.7109375" style="90" customWidth="1"/>
    <col min="8194" max="8194" width="15" style="90" customWidth="1"/>
    <col min="8195" max="8195" width="10.42578125" style="90" customWidth="1"/>
    <col min="8196" max="8203" width="10.5703125" style="90" customWidth="1"/>
    <col min="8204" max="8204" width="15" style="90" customWidth="1"/>
    <col min="8205" max="8205" width="8.85546875" style="90" customWidth="1"/>
    <col min="8206" max="8206" width="10.42578125" style="90" customWidth="1"/>
    <col min="8207" max="8207" width="8.7109375" style="90" customWidth="1"/>
    <col min="8208" max="8208" width="10.5703125" style="90" customWidth="1"/>
    <col min="8209" max="8209" width="8.85546875" style="90" customWidth="1"/>
    <col min="8210" max="8210" width="10.5703125" style="90" customWidth="1"/>
    <col min="8211" max="8211" width="8.7109375" style="90" customWidth="1"/>
    <col min="8212" max="8212" width="10.5703125" style="90" customWidth="1"/>
    <col min="8213" max="8213" width="8.5703125" style="90" bestFit="1" customWidth="1"/>
    <col min="8214" max="8214" width="10.85546875" style="90" customWidth="1"/>
    <col min="8215" max="8448" width="9.140625" style="90"/>
    <col min="8449" max="8449" width="10.7109375" style="90" customWidth="1"/>
    <col min="8450" max="8450" width="15" style="90" customWidth="1"/>
    <col min="8451" max="8451" width="10.42578125" style="90" customWidth="1"/>
    <col min="8452" max="8459" width="10.5703125" style="90" customWidth="1"/>
    <col min="8460" max="8460" width="15" style="90" customWidth="1"/>
    <col min="8461" max="8461" width="8.85546875" style="90" customWidth="1"/>
    <col min="8462" max="8462" width="10.42578125" style="90" customWidth="1"/>
    <col min="8463" max="8463" width="8.7109375" style="90" customWidth="1"/>
    <col min="8464" max="8464" width="10.5703125" style="90" customWidth="1"/>
    <col min="8465" max="8465" width="8.85546875" style="90" customWidth="1"/>
    <col min="8466" max="8466" width="10.5703125" style="90" customWidth="1"/>
    <col min="8467" max="8467" width="8.7109375" style="90" customWidth="1"/>
    <col min="8468" max="8468" width="10.5703125" style="90" customWidth="1"/>
    <col min="8469" max="8469" width="8.5703125" style="90" bestFit="1" customWidth="1"/>
    <col min="8470" max="8470" width="10.85546875" style="90" customWidth="1"/>
    <col min="8471" max="8704" width="9.140625" style="90"/>
    <col min="8705" max="8705" width="10.7109375" style="90" customWidth="1"/>
    <col min="8706" max="8706" width="15" style="90" customWidth="1"/>
    <col min="8707" max="8707" width="10.42578125" style="90" customWidth="1"/>
    <col min="8708" max="8715" width="10.5703125" style="90" customWidth="1"/>
    <col min="8716" max="8716" width="15" style="90" customWidth="1"/>
    <col min="8717" max="8717" width="8.85546875" style="90" customWidth="1"/>
    <col min="8718" max="8718" width="10.42578125" style="90" customWidth="1"/>
    <col min="8719" max="8719" width="8.7109375" style="90" customWidth="1"/>
    <col min="8720" max="8720" width="10.5703125" style="90" customWidth="1"/>
    <col min="8721" max="8721" width="8.85546875" style="90" customWidth="1"/>
    <col min="8722" max="8722" width="10.5703125" style="90" customWidth="1"/>
    <col min="8723" max="8723" width="8.7109375" style="90" customWidth="1"/>
    <col min="8724" max="8724" width="10.5703125" style="90" customWidth="1"/>
    <col min="8725" max="8725" width="8.5703125" style="90" bestFit="1" customWidth="1"/>
    <col min="8726" max="8726" width="10.85546875" style="90" customWidth="1"/>
    <col min="8727" max="8960" width="9.140625" style="90"/>
    <col min="8961" max="8961" width="10.7109375" style="90" customWidth="1"/>
    <col min="8962" max="8962" width="15" style="90" customWidth="1"/>
    <col min="8963" max="8963" width="10.42578125" style="90" customWidth="1"/>
    <col min="8964" max="8971" width="10.5703125" style="90" customWidth="1"/>
    <col min="8972" max="8972" width="15" style="90" customWidth="1"/>
    <col min="8973" max="8973" width="8.85546875" style="90" customWidth="1"/>
    <col min="8974" max="8974" width="10.42578125" style="90" customWidth="1"/>
    <col min="8975" max="8975" width="8.7109375" style="90" customWidth="1"/>
    <col min="8976" max="8976" width="10.5703125" style="90" customWidth="1"/>
    <col min="8977" max="8977" width="8.85546875" style="90" customWidth="1"/>
    <col min="8978" max="8978" width="10.5703125" style="90" customWidth="1"/>
    <col min="8979" max="8979" width="8.7109375" style="90" customWidth="1"/>
    <col min="8980" max="8980" width="10.5703125" style="90" customWidth="1"/>
    <col min="8981" max="8981" width="8.5703125" style="90" bestFit="1" customWidth="1"/>
    <col min="8982" max="8982" width="10.85546875" style="90" customWidth="1"/>
    <col min="8983" max="9216" width="9.140625" style="90"/>
    <col min="9217" max="9217" width="10.7109375" style="90" customWidth="1"/>
    <col min="9218" max="9218" width="15" style="90" customWidth="1"/>
    <col min="9219" max="9219" width="10.42578125" style="90" customWidth="1"/>
    <col min="9220" max="9227" width="10.5703125" style="90" customWidth="1"/>
    <col min="9228" max="9228" width="15" style="90" customWidth="1"/>
    <col min="9229" max="9229" width="8.85546875" style="90" customWidth="1"/>
    <col min="9230" max="9230" width="10.42578125" style="90" customWidth="1"/>
    <col min="9231" max="9231" width="8.7109375" style="90" customWidth="1"/>
    <col min="9232" max="9232" width="10.5703125" style="90" customWidth="1"/>
    <col min="9233" max="9233" width="8.85546875" style="90" customWidth="1"/>
    <col min="9234" max="9234" width="10.5703125" style="90" customWidth="1"/>
    <col min="9235" max="9235" width="8.7109375" style="90" customWidth="1"/>
    <col min="9236" max="9236" width="10.5703125" style="90" customWidth="1"/>
    <col min="9237" max="9237" width="8.5703125" style="90" bestFit="1" customWidth="1"/>
    <col min="9238" max="9238" width="10.85546875" style="90" customWidth="1"/>
    <col min="9239" max="9472" width="9.140625" style="90"/>
    <col min="9473" max="9473" width="10.7109375" style="90" customWidth="1"/>
    <col min="9474" max="9474" width="15" style="90" customWidth="1"/>
    <col min="9475" max="9475" width="10.42578125" style="90" customWidth="1"/>
    <col min="9476" max="9483" width="10.5703125" style="90" customWidth="1"/>
    <col min="9484" max="9484" width="15" style="90" customWidth="1"/>
    <col min="9485" max="9485" width="8.85546875" style="90" customWidth="1"/>
    <col min="9486" max="9486" width="10.42578125" style="90" customWidth="1"/>
    <col min="9487" max="9487" width="8.7109375" style="90" customWidth="1"/>
    <col min="9488" max="9488" width="10.5703125" style="90" customWidth="1"/>
    <col min="9489" max="9489" width="8.85546875" style="90" customWidth="1"/>
    <col min="9490" max="9490" width="10.5703125" style="90" customWidth="1"/>
    <col min="9491" max="9491" width="8.7109375" style="90" customWidth="1"/>
    <col min="9492" max="9492" width="10.5703125" style="90" customWidth="1"/>
    <col min="9493" max="9493" width="8.5703125" style="90" bestFit="1" customWidth="1"/>
    <col min="9494" max="9494" width="10.85546875" style="90" customWidth="1"/>
    <col min="9495" max="9728" width="9.140625" style="90"/>
    <col min="9729" max="9729" width="10.7109375" style="90" customWidth="1"/>
    <col min="9730" max="9730" width="15" style="90" customWidth="1"/>
    <col min="9731" max="9731" width="10.42578125" style="90" customWidth="1"/>
    <col min="9732" max="9739" width="10.5703125" style="90" customWidth="1"/>
    <col min="9740" max="9740" width="15" style="90" customWidth="1"/>
    <col min="9741" max="9741" width="8.85546875" style="90" customWidth="1"/>
    <col min="9742" max="9742" width="10.42578125" style="90" customWidth="1"/>
    <col min="9743" max="9743" width="8.7109375" style="90" customWidth="1"/>
    <col min="9744" max="9744" width="10.5703125" style="90" customWidth="1"/>
    <col min="9745" max="9745" width="8.85546875" style="90" customWidth="1"/>
    <col min="9746" max="9746" width="10.5703125" style="90" customWidth="1"/>
    <col min="9747" max="9747" width="8.7109375" style="90" customWidth="1"/>
    <col min="9748" max="9748" width="10.5703125" style="90" customWidth="1"/>
    <col min="9749" max="9749" width="8.5703125" style="90" bestFit="1" customWidth="1"/>
    <col min="9750" max="9750" width="10.85546875" style="90" customWidth="1"/>
    <col min="9751" max="9984" width="9.140625" style="90"/>
    <col min="9985" max="9985" width="10.7109375" style="90" customWidth="1"/>
    <col min="9986" max="9986" width="15" style="90" customWidth="1"/>
    <col min="9987" max="9987" width="10.42578125" style="90" customWidth="1"/>
    <col min="9988" max="9995" width="10.5703125" style="90" customWidth="1"/>
    <col min="9996" max="9996" width="15" style="90" customWidth="1"/>
    <col min="9997" max="9997" width="8.85546875" style="90" customWidth="1"/>
    <col min="9998" max="9998" width="10.42578125" style="90" customWidth="1"/>
    <col min="9999" max="9999" width="8.7109375" style="90" customWidth="1"/>
    <col min="10000" max="10000" width="10.5703125" style="90" customWidth="1"/>
    <col min="10001" max="10001" width="8.85546875" style="90" customWidth="1"/>
    <col min="10002" max="10002" width="10.5703125" style="90" customWidth="1"/>
    <col min="10003" max="10003" width="8.7109375" style="90" customWidth="1"/>
    <col min="10004" max="10004" width="10.5703125" style="90" customWidth="1"/>
    <col min="10005" max="10005" width="8.5703125" style="90" bestFit="1" customWidth="1"/>
    <col min="10006" max="10006" width="10.85546875" style="90" customWidth="1"/>
    <col min="10007" max="10240" width="9.140625" style="90"/>
    <col min="10241" max="10241" width="10.7109375" style="90" customWidth="1"/>
    <col min="10242" max="10242" width="15" style="90" customWidth="1"/>
    <col min="10243" max="10243" width="10.42578125" style="90" customWidth="1"/>
    <col min="10244" max="10251" width="10.5703125" style="90" customWidth="1"/>
    <col min="10252" max="10252" width="15" style="90" customWidth="1"/>
    <col min="10253" max="10253" width="8.85546875" style="90" customWidth="1"/>
    <col min="10254" max="10254" width="10.42578125" style="90" customWidth="1"/>
    <col min="10255" max="10255" width="8.7109375" style="90" customWidth="1"/>
    <col min="10256" max="10256" width="10.5703125" style="90" customWidth="1"/>
    <col min="10257" max="10257" width="8.85546875" style="90" customWidth="1"/>
    <col min="10258" max="10258" width="10.5703125" style="90" customWidth="1"/>
    <col min="10259" max="10259" width="8.7109375" style="90" customWidth="1"/>
    <col min="10260" max="10260" width="10.5703125" style="90" customWidth="1"/>
    <col min="10261" max="10261" width="8.5703125" style="90" bestFit="1" customWidth="1"/>
    <col min="10262" max="10262" width="10.85546875" style="90" customWidth="1"/>
    <col min="10263" max="10496" width="9.140625" style="90"/>
    <col min="10497" max="10497" width="10.7109375" style="90" customWidth="1"/>
    <col min="10498" max="10498" width="15" style="90" customWidth="1"/>
    <col min="10499" max="10499" width="10.42578125" style="90" customWidth="1"/>
    <col min="10500" max="10507" width="10.5703125" style="90" customWidth="1"/>
    <col min="10508" max="10508" width="15" style="90" customWidth="1"/>
    <col min="10509" max="10509" width="8.85546875" style="90" customWidth="1"/>
    <col min="10510" max="10510" width="10.42578125" style="90" customWidth="1"/>
    <col min="10511" max="10511" width="8.7109375" style="90" customWidth="1"/>
    <col min="10512" max="10512" width="10.5703125" style="90" customWidth="1"/>
    <col min="10513" max="10513" width="8.85546875" style="90" customWidth="1"/>
    <col min="10514" max="10514" width="10.5703125" style="90" customWidth="1"/>
    <col min="10515" max="10515" width="8.7109375" style="90" customWidth="1"/>
    <col min="10516" max="10516" width="10.5703125" style="90" customWidth="1"/>
    <col min="10517" max="10517" width="8.5703125" style="90" bestFit="1" customWidth="1"/>
    <col min="10518" max="10518" width="10.85546875" style="90" customWidth="1"/>
    <col min="10519" max="10752" width="9.140625" style="90"/>
    <col min="10753" max="10753" width="10.7109375" style="90" customWidth="1"/>
    <col min="10754" max="10754" width="15" style="90" customWidth="1"/>
    <col min="10755" max="10755" width="10.42578125" style="90" customWidth="1"/>
    <col min="10756" max="10763" width="10.5703125" style="90" customWidth="1"/>
    <col min="10764" max="10764" width="15" style="90" customWidth="1"/>
    <col min="10765" max="10765" width="8.85546875" style="90" customWidth="1"/>
    <col min="10766" max="10766" width="10.42578125" style="90" customWidth="1"/>
    <col min="10767" max="10767" width="8.7109375" style="90" customWidth="1"/>
    <col min="10768" max="10768" width="10.5703125" style="90" customWidth="1"/>
    <col min="10769" max="10769" width="8.85546875" style="90" customWidth="1"/>
    <col min="10770" max="10770" width="10.5703125" style="90" customWidth="1"/>
    <col min="10771" max="10771" width="8.7109375" style="90" customWidth="1"/>
    <col min="10772" max="10772" width="10.5703125" style="90" customWidth="1"/>
    <col min="10773" max="10773" width="8.5703125" style="90" bestFit="1" customWidth="1"/>
    <col min="10774" max="10774" width="10.85546875" style="90" customWidth="1"/>
    <col min="10775" max="11008" width="9.140625" style="90"/>
    <col min="11009" max="11009" width="10.7109375" style="90" customWidth="1"/>
    <col min="11010" max="11010" width="15" style="90" customWidth="1"/>
    <col min="11011" max="11011" width="10.42578125" style="90" customWidth="1"/>
    <col min="11012" max="11019" width="10.5703125" style="90" customWidth="1"/>
    <col min="11020" max="11020" width="15" style="90" customWidth="1"/>
    <col min="11021" max="11021" width="8.85546875" style="90" customWidth="1"/>
    <col min="11022" max="11022" width="10.42578125" style="90" customWidth="1"/>
    <col min="11023" max="11023" width="8.7109375" style="90" customWidth="1"/>
    <col min="11024" max="11024" width="10.5703125" style="90" customWidth="1"/>
    <col min="11025" max="11025" width="8.85546875" style="90" customWidth="1"/>
    <col min="11026" max="11026" width="10.5703125" style="90" customWidth="1"/>
    <col min="11027" max="11027" width="8.7109375" style="90" customWidth="1"/>
    <col min="11028" max="11028" width="10.5703125" style="90" customWidth="1"/>
    <col min="11029" max="11029" width="8.5703125" style="90" bestFit="1" customWidth="1"/>
    <col min="11030" max="11030" width="10.85546875" style="90" customWidth="1"/>
    <col min="11031" max="11264" width="9.140625" style="90"/>
    <col min="11265" max="11265" width="10.7109375" style="90" customWidth="1"/>
    <col min="11266" max="11266" width="15" style="90" customWidth="1"/>
    <col min="11267" max="11267" width="10.42578125" style="90" customWidth="1"/>
    <col min="11268" max="11275" width="10.5703125" style="90" customWidth="1"/>
    <col min="11276" max="11276" width="15" style="90" customWidth="1"/>
    <col min="11277" max="11277" width="8.85546875" style="90" customWidth="1"/>
    <col min="11278" max="11278" width="10.42578125" style="90" customWidth="1"/>
    <col min="11279" max="11279" width="8.7109375" style="90" customWidth="1"/>
    <col min="11280" max="11280" width="10.5703125" style="90" customWidth="1"/>
    <col min="11281" max="11281" width="8.85546875" style="90" customWidth="1"/>
    <col min="11282" max="11282" width="10.5703125" style="90" customWidth="1"/>
    <col min="11283" max="11283" width="8.7109375" style="90" customWidth="1"/>
    <col min="11284" max="11284" width="10.5703125" style="90" customWidth="1"/>
    <col min="11285" max="11285" width="8.5703125" style="90" bestFit="1" customWidth="1"/>
    <col min="11286" max="11286" width="10.85546875" style="90" customWidth="1"/>
    <col min="11287" max="11520" width="9.140625" style="90"/>
    <col min="11521" max="11521" width="10.7109375" style="90" customWidth="1"/>
    <col min="11522" max="11522" width="15" style="90" customWidth="1"/>
    <col min="11523" max="11523" width="10.42578125" style="90" customWidth="1"/>
    <col min="11524" max="11531" width="10.5703125" style="90" customWidth="1"/>
    <col min="11532" max="11532" width="15" style="90" customWidth="1"/>
    <col min="11533" max="11533" width="8.85546875" style="90" customWidth="1"/>
    <col min="11534" max="11534" width="10.42578125" style="90" customWidth="1"/>
    <col min="11535" max="11535" width="8.7109375" style="90" customWidth="1"/>
    <col min="11536" max="11536" width="10.5703125" style="90" customWidth="1"/>
    <col min="11537" max="11537" width="8.85546875" style="90" customWidth="1"/>
    <col min="11538" max="11538" width="10.5703125" style="90" customWidth="1"/>
    <col min="11539" max="11539" width="8.7109375" style="90" customWidth="1"/>
    <col min="11540" max="11540" width="10.5703125" style="90" customWidth="1"/>
    <col min="11541" max="11541" width="8.5703125" style="90" bestFit="1" customWidth="1"/>
    <col min="11542" max="11542" width="10.85546875" style="90" customWidth="1"/>
    <col min="11543" max="11776" width="9.140625" style="90"/>
    <col min="11777" max="11777" width="10.7109375" style="90" customWidth="1"/>
    <col min="11778" max="11778" width="15" style="90" customWidth="1"/>
    <col min="11779" max="11779" width="10.42578125" style="90" customWidth="1"/>
    <col min="11780" max="11787" width="10.5703125" style="90" customWidth="1"/>
    <col min="11788" max="11788" width="15" style="90" customWidth="1"/>
    <col min="11789" max="11789" width="8.85546875" style="90" customWidth="1"/>
    <col min="11790" max="11790" width="10.42578125" style="90" customWidth="1"/>
    <col min="11791" max="11791" width="8.7109375" style="90" customWidth="1"/>
    <col min="11792" max="11792" width="10.5703125" style="90" customWidth="1"/>
    <col min="11793" max="11793" width="8.85546875" style="90" customWidth="1"/>
    <col min="11794" max="11794" width="10.5703125" style="90" customWidth="1"/>
    <col min="11795" max="11795" width="8.7109375" style="90" customWidth="1"/>
    <col min="11796" max="11796" width="10.5703125" style="90" customWidth="1"/>
    <col min="11797" max="11797" width="8.5703125" style="90" bestFit="1" customWidth="1"/>
    <col min="11798" max="11798" width="10.85546875" style="90" customWidth="1"/>
    <col min="11799" max="12032" width="9.140625" style="90"/>
    <col min="12033" max="12033" width="10.7109375" style="90" customWidth="1"/>
    <col min="12034" max="12034" width="15" style="90" customWidth="1"/>
    <col min="12035" max="12035" width="10.42578125" style="90" customWidth="1"/>
    <col min="12036" max="12043" width="10.5703125" style="90" customWidth="1"/>
    <col min="12044" max="12044" width="15" style="90" customWidth="1"/>
    <col min="12045" max="12045" width="8.85546875" style="90" customWidth="1"/>
    <col min="12046" max="12046" width="10.42578125" style="90" customWidth="1"/>
    <col min="12047" max="12047" width="8.7109375" style="90" customWidth="1"/>
    <col min="12048" max="12048" width="10.5703125" style="90" customWidth="1"/>
    <col min="12049" max="12049" width="8.85546875" style="90" customWidth="1"/>
    <col min="12050" max="12050" width="10.5703125" style="90" customWidth="1"/>
    <col min="12051" max="12051" width="8.7109375" style="90" customWidth="1"/>
    <col min="12052" max="12052" width="10.5703125" style="90" customWidth="1"/>
    <col min="12053" max="12053" width="8.5703125" style="90" bestFit="1" customWidth="1"/>
    <col min="12054" max="12054" width="10.85546875" style="90" customWidth="1"/>
    <col min="12055" max="12288" width="9.140625" style="90"/>
    <col min="12289" max="12289" width="10.7109375" style="90" customWidth="1"/>
    <col min="12290" max="12290" width="15" style="90" customWidth="1"/>
    <col min="12291" max="12291" width="10.42578125" style="90" customWidth="1"/>
    <col min="12292" max="12299" width="10.5703125" style="90" customWidth="1"/>
    <col min="12300" max="12300" width="15" style="90" customWidth="1"/>
    <col min="12301" max="12301" width="8.85546875" style="90" customWidth="1"/>
    <col min="12302" max="12302" width="10.42578125" style="90" customWidth="1"/>
    <col min="12303" max="12303" width="8.7109375" style="90" customWidth="1"/>
    <col min="12304" max="12304" width="10.5703125" style="90" customWidth="1"/>
    <col min="12305" max="12305" width="8.85546875" style="90" customWidth="1"/>
    <col min="12306" max="12306" width="10.5703125" style="90" customWidth="1"/>
    <col min="12307" max="12307" width="8.7109375" style="90" customWidth="1"/>
    <col min="12308" max="12308" width="10.5703125" style="90" customWidth="1"/>
    <col min="12309" max="12309" width="8.5703125" style="90" bestFit="1" customWidth="1"/>
    <col min="12310" max="12310" width="10.85546875" style="90" customWidth="1"/>
    <col min="12311" max="12544" width="9.140625" style="90"/>
    <col min="12545" max="12545" width="10.7109375" style="90" customWidth="1"/>
    <col min="12546" max="12546" width="15" style="90" customWidth="1"/>
    <col min="12547" max="12547" width="10.42578125" style="90" customWidth="1"/>
    <col min="12548" max="12555" width="10.5703125" style="90" customWidth="1"/>
    <col min="12556" max="12556" width="15" style="90" customWidth="1"/>
    <col min="12557" max="12557" width="8.85546875" style="90" customWidth="1"/>
    <col min="12558" max="12558" width="10.42578125" style="90" customWidth="1"/>
    <col min="12559" max="12559" width="8.7109375" style="90" customWidth="1"/>
    <col min="12560" max="12560" width="10.5703125" style="90" customWidth="1"/>
    <col min="12561" max="12561" width="8.85546875" style="90" customWidth="1"/>
    <col min="12562" max="12562" width="10.5703125" style="90" customWidth="1"/>
    <col min="12563" max="12563" width="8.7109375" style="90" customWidth="1"/>
    <col min="12564" max="12564" width="10.5703125" style="90" customWidth="1"/>
    <col min="12565" max="12565" width="8.5703125" style="90" bestFit="1" customWidth="1"/>
    <col min="12566" max="12566" width="10.85546875" style="90" customWidth="1"/>
    <col min="12567" max="12800" width="9.140625" style="90"/>
    <col min="12801" max="12801" width="10.7109375" style="90" customWidth="1"/>
    <col min="12802" max="12802" width="15" style="90" customWidth="1"/>
    <col min="12803" max="12803" width="10.42578125" style="90" customWidth="1"/>
    <col min="12804" max="12811" width="10.5703125" style="90" customWidth="1"/>
    <col min="12812" max="12812" width="15" style="90" customWidth="1"/>
    <col min="12813" max="12813" width="8.85546875" style="90" customWidth="1"/>
    <col min="12814" max="12814" width="10.42578125" style="90" customWidth="1"/>
    <col min="12815" max="12815" width="8.7109375" style="90" customWidth="1"/>
    <col min="12816" max="12816" width="10.5703125" style="90" customWidth="1"/>
    <col min="12817" max="12817" width="8.85546875" style="90" customWidth="1"/>
    <col min="12818" max="12818" width="10.5703125" style="90" customWidth="1"/>
    <col min="12819" max="12819" width="8.7109375" style="90" customWidth="1"/>
    <col min="12820" max="12820" width="10.5703125" style="90" customWidth="1"/>
    <col min="12821" max="12821" width="8.5703125" style="90" bestFit="1" customWidth="1"/>
    <col min="12822" max="12822" width="10.85546875" style="90" customWidth="1"/>
    <col min="12823" max="13056" width="9.140625" style="90"/>
    <col min="13057" max="13057" width="10.7109375" style="90" customWidth="1"/>
    <col min="13058" max="13058" width="15" style="90" customWidth="1"/>
    <col min="13059" max="13059" width="10.42578125" style="90" customWidth="1"/>
    <col min="13060" max="13067" width="10.5703125" style="90" customWidth="1"/>
    <col min="13068" max="13068" width="15" style="90" customWidth="1"/>
    <col min="13069" max="13069" width="8.85546875" style="90" customWidth="1"/>
    <col min="13070" max="13070" width="10.42578125" style="90" customWidth="1"/>
    <col min="13071" max="13071" width="8.7109375" style="90" customWidth="1"/>
    <col min="13072" max="13072" width="10.5703125" style="90" customWidth="1"/>
    <col min="13073" max="13073" width="8.85546875" style="90" customWidth="1"/>
    <col min="13074" max="13074" width="10.5703125" style="90" customWidth="1"/>
    <col min="13075" max="13075" width="8.7109375" style="90" customWidth="1"/>
    <col min="13076" max="13076" width="10.5703125" style="90" customWidth="1"/>
    <col min="13077" max="13077" width="8.5703125" style="90" bestFit="1" customWidth="1"/>
    <col min="13078" max="13078" width="10.85546875" style="90" customWidth="1"/>
    <col min="13079" max="13312" width="9.140625" style="90"/>
    <col min="13313" max="13313" width="10.7109375" style="90" customWidth="1"/>
    <col min="13314" max="13314" width="15" style="90" customWidth="1"/>
    <col min="13315" max="13315" width="10.42578125" style="90" customWidth="1"/>
    <col min="13316" max="13323" width="10.5703125" style="90" customWidth="1"/>
    <col min="13324" max="13324" width="15" style="90" customWidth="1"/>
    <col min="13325" max="13325" width="8.85546875" style="90" customWidth="1"/>
    <col min="13326" max="13326" width="10.42578125" style="90" customWidth="1"/>
    <col min="13327" max="13327" width="8.7109375" style="90" customWidth="1"/>
    <col min="13328" max="13328" width="10.5703125" style="90" customWidth="1"/>
    <col min="13329" max="13329" width="8.85546875" style="90" customWidth="1"/>
    <col min="13330" max="13330" width="10.5703125" style="90" customWidth="1"/>
    <col min="13331" max="13331" width="8.7109375" style="90" customWidth="1"/>
    <col min="13332" max="13332" width="10.5703125" style="90" customWidth="1"/>
    <col min="13333" max="13333" width="8.5703125" style="90" bestFit="1" customWidth="1"/>
    <col min="13334" max="13334" width="10.85546875" style="90" customWidth="1"/>
    <col min="13335" max="13568" width="9.140625" style="90"/>
    <col min="13569" max="13569" width="10.7109375" style="90" customWidth="1"/>
    <col min="13570" max="13570" width="15" style="90" customWidth="1"/>
    <col min="13571" max="13571" width="10.42578125" style="90" customWidth="1"/>
    <col min="13572" max="13579" width="10.5703125" style="90" customWidth="1"/>
    <col min="13580" max="13580" width="15" style="90" customWidth="1"/>
    <col min="13581" max="13581" width="8.85546875" style="90" customWidth="1"/>
    <col min="13582" max="13582" width="10.42578125" style="90" customWidth="1"/>
    <col min="13583" max="13583" width="8.7109375" style="90" customWidth="1"/>
    <col min="13584" max="13584" width="10.5703125" style="90" customWidth="1"/>
    <col min="13585" max="13585" width="8.85546875" style="90" customWidth="1"/>
    <col min="13586" max="13586" width="10.5703125" style="90" customWidth="1"/>
    <col min="13587" max="13587" width="8.7109375" style="90" customWidth="1"/>
    <col min="13588" max="13588" width="10.5703125" style="90" customWidth="1"/>
    <col min="13589" max="13589" width="8.5703125" style="90" bestFit="1" customWidth="1"/>
    <col min="13590" max="13590" width="10.85546875" style="90" customWidth="1"/>
    <col min="13591" max="13824" width="9.140625" style="90"/>
    <col min="13825" max="13825" width="10.7109375" style="90" customWidth="1"/>
    <col min="13826" max="13826" width="15" style="90" customWidth="1"/>
    <col min="13827" max="13827" width="10.42578125" style="90" customWidth="1"/>
    <col min="13828" max="13835" width="10.5703125" style="90" customWidth="1"/>
    <col min="13836" max="13836" width="15" style="90" customWidth="1"/>
    <col min="13837" max="13837" width="8.85546875" style="90" customWidth="1"/>
    <col min="13838" max="13838" width="10.42578125" style="90" customWidth="1"/>
    <col min="13839" max="13839" width="8.7109375" style="90" customWidth="1"/>
    <col min="13840" max="13840" width="10.5703125" style="90" customWidth="1"/>
    <col min="13841" max="13841" width="8.85546875" style="90" customWidth="1"/>
    <col min="13842" max="13842" width="10.5703125" style="90" customWidth="1"/>
    <col min="13843" max="13843" width="8.7109375" style="90" customWidth="1"/>
    <col min="13844" max="13844" width="10.5703125" style="90" customWidth="1"/>
    <col min="13845" max="13845" width="8.5703125" style="90" bestFit="1" customWidth="1"/>
    <col min="13846" max="13846" width="10.85546875" style="90" customWidth="1"/>
    <col min="13847" max="14080" width="9.140625" style="90"/>
    <col min="14081" max="14081" width="10.7109375" style="90" customWidth="1"/>
    <col min="14082" max="14082" width="15" style="90" customWidth="1"/>
    <col min="14083" max="14083" width="10.42578125" style="90" customWidth="1"/>
    <col min="14084" max="14091" width="10.5703125" style="90" customWidth="1"/>
    <col min="14092" max="14092" width="15" style="90" customWidth="1"/>
    <col min="14093" max="14093" width="8.85546875" style="90" customWidth="1"/>
    <col min="14094" max="14094" width="10.42578125" style="90" customWidth="1"/>
    <col min="14095" max="14095" width="8.7109375" style="90" customWidth="1"/>
    <col min="14096" max="14096" width="10.5703125" style="90" customWidth="1"/>
    <col min="14097" max="14097" width="8.85546875" style="90" customWidth="1"/>
    <col min="14098" max="14098" width="10.5703125" style="90" customWidth="1"/>
    <col min="14099" max="14099" width="8.7109375" style="90" customWidth="1"/>
    <col min="14100" max="14100" width="10.5703125" style="90" customWidth="1"/>
    <col min="14101" max="14101" width="8.5703125" style="90" bestFit="1" customWidth="1"/>
    <col min="14102" max="14102" width="10.85546875" style="90" customWidth="1"/>
    <col min="14103" max="14336" width="9.140625" style="90"/>
    <col min="14337" max="14337" width="10.7109375" style="90" customWidth="1"/>
    <col min="14338" max="14338" width="15" style="90" customWidth="1"/>
    <col min="14339" max="14339" width="10.42578125" style="90" customWidth="1"/>
    <col min="14340" max="14347" width="10.5703125" style="90" customWidth="1"/>
    <col min="14348" max="14348" width="15" style="90" customWidth="1"/>
    <col min="14349" max="14349" width="8.85546875" style="90" customWidth="1"/>
    <col min="14350" max="14350" width="10.42578125" style="90" customWidth="1"/>
    <col min="14351" max="14351" width="8.7109375" style="90" customWidth="1"/>
    <col min="14352" max="14352" width="10.5703125" style="90" customWidth="1"/>
    <col min="14353" max="14353" width="8.85546875" style="90" customWidth="1"/>
    <col min="14354" max="14354" width="10.5703125" style="90" customWidth="1"/>
    <col min="14355" max="14355" width="8.7109375" style="90" customWidth="1"/>
    <col min="14356" max="14356" width="10.5703125" style="90" customWidth="1"/>
    <col min="14357" max="14357" width="8.5703125" style="90" bestFit="1" customWidth="1"/>
    <col min="14358" max="14358" width="10.85546875" style="90" customWidth="1"/>
    <col min="14359" max="14592" width="9.140625" style="90"/>
    <col min="14593" max="14593" width="10.7109375" style="90" customWidth="1"/>
    <col min="14594" max="14594" width="15" style="90" customWidth="1"/>
    <col min="14595" max="14595" width="10.42578125" style="90" customWidth="1"/>
    <col min="14596" max="14603" width="10.5703125" style="90" customWidth="1"/>
    <col min="14604" max="14604" width="15" style="90" customWidth="1"/>
    <col min="14605" max="14605" width="8.85546875" style="90" customWidth="1"/>
    <col min="14606" max="14606" width="10.42578125" style="90" customWidth="1"/>
    <col min="14607" max="14607" width="8.7109375" style="90" customWidth="1"/>
    <col min="14608" max="14608" width="10.5703125" style="90" customWidth="1"/>
    <col min="14609" max="14609" width="8.85546875" style="90" customWidth="1"/>
    <col min="14610" max="14610" width="10.5703125" style="90" customWidth="1"/>
    <col min="14611" max="14611" width="8.7109375" style="90" customWidth="1"/>
    <col min="14612" max="14612" width="10.5703125" style="90" customWidth="1"/>
    <col min="14613" max="14613" width="8.5703125" style="90" bestFit="1" customWidth="1"/>
    <col min="14614" max="14614" width="10.85546875" style="90" customWidth="1"/>
    <col min="14615" max="14848" width="9.140625" style="90"/>
    <col min="14849" max="14849" width="10.7109375" style="90" customWidth="1"/>
    <col min="14850" max="14850" width="15" style="90" customWidth="1"/>
    <col min="14851" max="14851" width="10.42578125" style="90" customWidth="1"/>
    <col min="14852" max="14859" width="10.5703125" style="90" customWidth="1"/>
    <col min="14860" max="14860" width="15" style="90" customWidth="1"/>
    <col min="14861" max="14861" width="8.85546875" style="90" customWidth="1"/>
    <col min="14862" max="14862" width="10.42578125" style="90" customWidth="1"/>
    <col min="14863" max="14863" width="8.7109375" style="90" customWidth="1"/>
    <col min="14864" max="14864" width="10.5703125" style="90" customWidth="1"/>
    <col min="14865" max="14865" width="8.85546875" style="90" customWidth="1"/>
    <col min="14866" max="14866" width="10.5703125" style="90" customWidth="1"/>
    <col min="14867" max="14867" width="8.7109375" style="90" customWidth="1"/>
    <col min="14868" max="14868" width="10.5703125" style="90" customWidth="1"/>
    <col min="14869" max="14869" width="8.5703125" style="90" bestFit="1" customWidth="1"/>
    <col min="14870" max="14870" width="10.85546875" style="90" customWidth="1"/>
    <col min="14871" max="15104" width="9.140625" style="90"/>
    <col min="15105" max="15105" width="10.7109375" style="90" customWidth="1"/>
    <col min="15106" max="15106" width="15" style="90" customWidth="1"/>
    <col min="15107" max="15107" width="10.42578125" style="90" customWidth="1"/>
    <col min="15108" max="15115" width="10.5703125" style="90" customWidth="1"/>
    <col min="15116" max="15116" width="15" style="90" customWidth="1"/>
    <col min="15117" max="15117" width="8.85546875" style="90" customWidth="1"/>
    <col min="15118" max="15118" width="10.42578125" style="90" customWidth="1"/>
    <col min="15119" max="15119" width="8.7109375" style="90" customWidth="1"/>
    <col min="15120" max="15120" width="10.5703125" style="90" customWidth="1"/>
    <col min="15121" max="15121" width="8.85546875" style="90" customWidth="1"/>
    <col min="15122" max="15122" width="10.5703125" style="90" customWidth="1"/>
    <col min="15123" max="15123" width="8.7109375" style="90" customWidth="1"/>
    <col min="15124" max="15124" width="10.5703125" style="90" customWidth="1"/>
    <col min="15125" max="15125" width="8.5703125" style="90" bestFit="1" customWidth="1"/>
    <col min="15126" max="15126" width="10.85546875" style="90" customWidth="1"/>
    <col min="15127" max="15360" width="9.140625" style="90"/>
    <col min="15361" max="15361" width="10.7109375" style="90" customWidth="1"/>
    <col min="15362" max="15362" width="15" style="90" customWidth="1"/>
    <col min="15363" max="15363" width="10.42578125" style="90" customWidth="1"/>
    <col min="15364" max="15371" width="10.5703125" style="90" customWidth="1"/>
    <col min="15372" max="15372" width="15" style="90" customWidth="1"/>
    <col min="15373" max="15373" width="8.85546875" style="90" customWidth="1"/>
    <col min="15374" max="15374" width="10.42578125" style="90" customWidth="1"/>
    <col min="15375" max="15375" width="8.7109375" style="90" customWidth="1"/>
    <col min="15376" max="15376" width="10.5703125" style="90" customWidth="1"/>
    <col min="15377" max="15377" width="8.85546875" style="90" customWidth="1"/>
    <col min="15378" max="15378" width="10.5703125" style="90" customWidth="1"/>
    <col min="15379" max="15379" width="8.7109375" style="90" customWidth="1"/>
    <col min="15380" max="15380" width="10.5703125" style="90" customWidth="1"/>
    <col min="15381" max="15381" width="8.5703125" style="90" bestFit="1" customWidth="1"/>
    <col min="15382" max="15382" width="10.85546875" style="90" customWidth="1"/>
    <col min="15383" max="15616" width="9.140625" style="90"/>
    <col min="15617" max="15617" width="10.7109375" style="90" customWidth="1"/>
    <col min="15618" max="15618" width="15" style="90" customWidth="1"/>
    <col min="15619" max="15619" width="10.42578125" style="90" customWidth="1"/>
    <col min="15620" max="15627" width="10.5703125" style="90" customWidth="1"/>
    <col min="15628" max="15628" width="15" style="90" customWidth="1"/>
    <col min="15629" max="15629" width="8.85546875" style="90" customWidth="1"/>
    <col min="15630" max="15630" width="10.42578125" style="90" customWidth="1"/>
    <col min="15631" max="15631" width="8.7109375" style="90" customWidth="1"/>
    <col min="15632" max="15632" width="10.5703125" style="90" customWidth="1"/>
    <col min="15633" max="15633" width="8.85546875" style="90" customWidth="1"/>
    <col min="15634" max="15634" width="10.5703125" style="90" customWidth="1"/>
    <col min="15635" max="15635" width="8.7109375" style="90" customWidth="1"/>
    <col min="15636" max="15636" width="10.5703125" style="90" customWidth="1"/>
    <col min="15637" max="15637" width="8.5703125" style="90" bestFit="1" customWidth="1"/>
    <col min="15638" max="15638" width="10.85546875" style="90" customWidth="1"/>
    <col min="15639" max="15872" width="9.140625" style="90"/>
    <col min="15873" max="15873" width="10.7109375" style="90" customWidth="1"/>
    <col min="15874" max="15874" width="15" style="90" customWidth="1"/>
    <col min="15875" max="15875" width="10.42578125" style="90" customWidth="1"/>
    <col min="15876" max="15883" width="10.5703125" style="90" customWidth="1"/>
    <col min="15884" max="15884" width="15" style="90" customWidth="1"/>
    <col min="15885" max="15885" width="8.85546875" style="90" customWidth="1"/>
    <col min="15886" max="15886" width="10.42578125" style="90" customWidth="1"/>
    <col min="15887" max="15887" width="8.7109375" style="90" customWidth="1"/>
    <col min="15888" max="15888" width="10.5703125" style="90" customWidth="1"/>
    <col min="15889" max="15889" width="8.85546875" style="90" customWidth="1"/>
    <col min="15890" max="15890" width="10.5703125" style="90" customWidth="1"/>
    <col min="15891" max="15891" width="8.7109375" style="90" customWidth="1"/>
    <col min="15892" max="15892" width="10.5703125" style="90" customWidth="1"/>
    <col min="15893" max="15893" width="8.5703125" style="90" bestFit="1" customWidth="1"/>
    <col min="15894" max="15894" width="10.85546875" style="90" customWidth="1"/>
    <col min="15895" max="16128" width="9.140625" style="90"/>
    <col min="16129" max="16129" width="10.7109375" style="90" customWidth="1"/>
    <col min="16130" max="16130" width="15" style="90" customWidth="1"/>
    <col min="16131" max="16131" width="10.42578125" style="90" customWidth="1"/>
    <col min="16132" max="16139" width="10.5703125" style="90" customWidth="1"/>
    <col min="16140" max="16140" width="15" style="90" customWidth="1"/>
    <col min="16141" max="16141" width="8.85546875" style="90" customWidth="1"/>
    <col min="16142" max="16142" width="10.42578125" style="90" customWidth="1"/>
    <col min="16143" max="16143" width="8.7109375" style="90" customWidth="1"/>
    <col min="16144" max="16144" width="10.5703125" style="90" customWidth="1"/>
    <col min="16145" max="16145" width="8.85546875" style="90" customWidth="1"/>
    <col min="16146" max="16146" width="10.5703125" style="90" customWidth="1"/>
    <col min="16147" max="16147" width="8.7109375" style="90" customWidth="1"/>
    <col min="16148" max="16148" width="10.5703125" style="90" customWidth="1"/>
    <col min="16149" max="16149" width="8.5703125" style="90" bestFit="1" customWidth="1"/>
    <col min="16150" max="16150" width="10.85546875" style="90" customWidth="1"/>
    <col min="16151" max="16384" width="9.140625" style="90"/>
  </cols>
  <sheetData>
    <row r="1" spans="1:22" ht="19.5">
      <c r="A1" s="307" t="s">
        <v>304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</row>
    <row r="2" spans="1:22" ht="15.75">
      <c r="A2" s="91" t="str">
        <f>"Район "&amp;raion</f>
        <v xml:space="preserve">Район </v>
      </c>
      <c r="B2" s="92"/>
      <c r="F2" s="91"/>
      <c r="G2" s="91"/>
      <c r="J2" s="94" t="str">
        <f>"Организация "&amp;org</f>
        <v xml:space="preserve">Организация </v>
      </c>
    </row>
    <row r="3" spans="1:22" ht="15.75">
      <c r="A3" s="97" t="s">
        <v>144</v>
      </c>
      <c r="B3" s="97"/>
      <c r="C3" s="97"/>
      <c r="D3" s="97"/>
      <c r="E3" s="97"/>
      <c r="F3" s="98"/>
      <c r="G3" s="98"/>
    </row>
    <row r="4" spans="1:22" ht="13.5" thickBot="1">
      <c r="T4" s="99" t="s">
        <v>145</v>
      </c>
    </row>
    <row r="5" spans="1:22">
      <c r="A5" s="308" t="s">
        <v>146</v>
      </c>
      <c r="B5" s="310" t="s">
        <v>147</v>
      </c>
      <c r="C5" s="310"/>
      <c r="D5" s="310"/>
      <c r="E5" s="310"/>
      <c r="F5" s="310"/>
      <c r="G5" s="310"/>
      <c r="H5" s="310"/>
      <c r="I5" s="311"/>
      <c r="J5" s="312" t="s">
        <v>148</v>
      </c>
      <c r="K5" s="315" t="s">
        <v>149</v>
      </c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7"/>
    </row>
    <row r="6" spans="1:22" s="100" customFormat="1" ht="15" customHeight="1">
      <c r="A6" s="304"/>
      <c r="B6" s="318" t="s">
        <v>150</v>
      </c>
      <c r="C6" s="320" t="s">
        <v>151</v>
      </c>
      <c r="D6" s="320" t="s">
        <v>152</v>
      </c>
      <c r="E6" s="320" t="s">
        <v>153</v>
      </c>
      <c r="F6" s="320" t="s">
        <v>154</v>
      </c>
      <c r="G6" s="323" t="s">
        <v>155</v>
      </c>
      <c r="H6" s="320" t="s">
        <v>156</v>
      </c>
      <c r="I6" s="302" t="s">
        <v>157</v>
      </c>
      <c r="J6" s="313"/>
      <c r="K6" s="304" t="s">
        <v>150</v>
      </c>
      <c r="L6" s="305"/>
      <c r="M6" s="306" t="s">
        <v>151</v>
      </c>
      <c r="N6" s="306"/>
      <c r="O6" s="306" t="s">
        <v>152</v>
      </c>
      <c r="P6" s="306"/>
      <c r="Q6" s="306" t="s">
        <v>158</v>
      </c>
      <c r="R6" s="306"/>
      <c r="S6" s="306" t="s">
        <v>159</v>
      </c>
      <c r="T6" s="322"/>
      <c r="U6" s="306" t="s">
        <v>155</v>
      </c>
      <c r="V6" s="322"/>
    </row>
    <row r="7" spans="1:22" s="100" customFormat="1" ht="15" customHeight="1" thickBot="1">
      <c r="A7" s="309"/>
      <c r="B7" s="319"/>
      <c r="C7" s="321"/>
      <c r="D7" s="321"/>
      <c r="E7" s="321"/>
      <c r="F7" s="321"/>
      <c r="G7" s="324"/>
      <c r="H7" s="321"/>
      <c r="I7" s="303"/>
      <c r="J7" s="314"/>
      <c r="K7" s="101" t="s">
        <v>160</v>
      </c>
      <c r="L7" s="102" t="s">
        <v>161</v>
      </c>
      <c r="M7" s="103" t="s">
        <v>160</v>
      </c>
      <c r="N7" s="102" t="s">
        <v>161</v>
      </c>
      <c r="O7" s="103" t="s">
        <v>160</v>
      </c>
      <c r="P7" s="102" t="s">
        <v>161</v>
      </c>
      <c r="Q7" s="103" t="s">
        <v>160</v>
      </c>
      <c r="R7" s="102" t="s">
        <v>161</v>
      </c>
      <c r="S7" s="103" t="s">
        <v>160</v>
      </c>
      <c r="T7" s="104" t="s">
        <v>161</v>
      </c>
      <c r="U7" s="103" t="s">
        <v>160</v>
      </c>
      <c r="V7" s="104" t="s">
        <v>161</v>
      </c>
    </row>
    <row r="8" spans="1:22" s="113" customFormat="1" ht="18" customHeight="1">
      <c r="A8" s="105" t="s">
        <v>162</v>
      </c>
      <c r="B8" s="106">
        <f>SUM(C8:D8)</f>
        <v>0</v>
      </c>
      <c r="C8" s="107"/>
      <c r="D8" s="107"/>
      <c r="E8" s="107"/>
      <c r="F8" s="107"/>
      <c r="G8" s="107"/>
      <c r="H8" s="107"/>
      <c r="I8" s="108">
        <f>B8+SUM(E8:H8)</f>
        <v>0</v>
      </c>
      <c r="J8" s="109"/>
      <c r="K8" s="110" t="e">
        <f>M8+O8</f>
        <v>#DIV/0!</v>
      </c>
      <c r="L8" s="106" t="e">
        <f>N8+P8</f>
        <v>#DIV/0!</v>
      </c>
      <c r="M8" s="111" t="e">
        <f>C8/I8</f>
        <v>#DIV/0!</v>
      </c>
      <c r="N8" s="106" t="e">
        <f t="shared" ref="N8:N19" si="0">J8*M8</f>
        <v>#DIV/0!</v>
      </c>
      <c r="O8" s="111" t="e">
        <f t="shared" ref="O8:O20" si="1">D8/I8</f>
        <v>#DIV/0!</v>
      </c>
      <c r="P8" s="106" t="e">
        <f t="shared" ref="P8:P19" si="2">J8*O8</f>
        <v>#DIV/0!</v>
      </c>
      <c r="Q8" s="111" t="e">
        <f>E8/I8</f>
        <v>#DIV/0!</v>
      </c>
      <c r="R8" s="106" t="e">
        <f>J8*Q8</f>
        <v>#DIV/0!</v>
      </c>
      <c r="S8" s="111" t="e">
        <f t="shared" ref="S8:S20" si="3">F8/I8</f>
        <v>#DIV/0!</v>
      </c>
      <c r="T8" s="112" t="e">
        <f>J8*S8</f>
        <v>#DIV/0!</v>
      </c>
      <c r="U8" s="111" t="e">
        <f>G8/I8</f>
        <v>#DIV/0!</v>
      </c>
      <c r="V8" s="112" t="e">
        <f>U8*J8</f>
        <v>#DIV/0!</v>
      </c>
    </row>
    <row r="9" spans="1:22" s="113" customFormat="1" ht="18" customHeight="1">
      <c r="A9" s="114" t="s">
        <v>163</v>
      </c>
      <c r="B9" s="115">
        <f t="shared" ref="B9:B19" si="4">SUM(C9:D9)</f>
        <v>0</v>
      </c>
      <c r="C9" s="116"/>
      <c r="D9" s="116"/>
      <c r="E9" s="116"/>
      <c r="F9" s="116"/>
      <c r="G9" s="116"/>
      <c r="H9" s="116"/>
      <c r="I9" s="117">
        <f t="shared" ref="I9:I19" si="5">B9+SUM(E9:H9)</f>
        <v>0</v>
      </c>
      <c r="J9" s="118"/>
      <c r="K9" s="119" t="e">
        <f t="shared" ref="K9:L20" si="6">M9+O9</f>
        <v>#DIV/0!</v>
      </c>
      <c r="L9" s="115" t="e">
        <f t="shared" si="6"/>
        <v>#DIV/0!</v>
      </c>
      <c r="M9" s="120" t="e">
        <f t="shared" ref="M9:M20" si="7">C9/I9</f>
        <v>#DIV/0!</v>
      </c>
      <c r="N9" s="115" t="e">
        <f t="shared" si="0"/>
        <v>#DIV/0!</v>
      </c>
      <c r="O9" s="120" t="e">
        <f t="shared" si="1"/>
        <v>#DIV/0!</v>
      </c>
      <c r="P9" s="115" t="e">
        <f t="shared" si="2"/>
        <v>#DIV/0!</v>
      </c>
      <c r="Q9" s="120" t="e">
        <f t="shared" ref="Q9:Q20" si="8">E9/I9</f>
        <v>#DIV/0!</v>
      </c>
      <c r="R9" s="115" t="e">
        <f t="shared" ref="R9:R19" si="9">J9*Q9</f>
        <v>#DIV/0!</v>
      </c>
      <c r="S9" s="120" t="e">
        <f t="shared" si="3"/>
        <v>#DIV/0!</v>
      </c>
      <c r="T9" s="121" t="e">
        <f t="shared" ref="T9:T19" si="10">J9*S9</f>
        <v>#DIV/0!</v>
      </c>
      <c r="U9" s="111" t="e">
        <f t="shared" ref="U9:U19" si="11">G9/I9</f>
        <v>#DIV/0!</v>
      </c>
      <c r="V9" s="112" t="e">
        <f t="shared" ref="V9:V19" si="12">U9*J9</f>
        <v>#DIV/0!</v>
      </c>
    </row>
    <row r="10" spans="1:22" s="113" customFormat="1" ht="18" customHeight="1">
      <c r="A10" s="114" t="s">
        <v>164</v>
      </c>
      <c r="B10" s="115">
        <f t="shared" si="4"/>
        <v>0</v>
      </c>
      <c r="C10" s="116"/>
      <c r="D10" s="116"/>
      <c r="E10" s="116"/>
      <c r="F10" s="116"/>
      <c r="G10" s="116"/>
      <c r="H10" s="116"/>
      <c r="I10" s="117">
        <f t="shared" si="5"/>
        <v>0</v>
      </c>
      <c r="J10" s="118"/>
      <c r="K10" s="119" t="e">
        <f t="shared" si="6"/>
        <v>#DIV/0!</v>
      </c>
      <c r="L10" s="115" t="e">
        <f t="shared" si="6"/>
        <v>#DIV/0!</v>
      </c>
      <c r="M10" s="120" t="e">
        <f t="shared" si="7"/>
        <v>#DIV/0!</v>
      </c>
      <c r="N10" s="115" t="e">
        <f t="shared" si="0"/>
        <v>#DIV/0!</v>
      </c>
      <c r="O10" s="120" t="e">
        <f t="shared" si="1"/>
        <v>#DIV/0!</v>
      </c>
      <c r="P10" s="115" t="e">
        <f t="shared" si="2"/>
        <v>#DIV/0!</v>
      </c>
      <c r="Q10" s="120" t="e">
        <f t="shared" si="8"/>
        <v>#DIV/0!</v>
      </c>
      <c r="R10" s="115" t="e">
        <f t="shared" si="9"/>
        <v>#DIV/0!</v>
      </c>
      <c r="S10" s="120" t="e">
        <f t="shared" si="3"/>
        <v>#DIV/0!</v>
      </c>
      <c r="T10" s="121" t="e">
        <f t="shared" si="10"/>
        <v>#DIV/0!</v>
      </c>
      <c r="U10" s="111" t="e">
        <f t="shared" si="11"/>
        <v>#DIV/0!</v>
      </c>
      <c r="V10" s="112" t="e">
        <f t="shared" si="12"/>
        <v>#DIV/0!</v>
      </c>
    </row>
    <row r="11" spans="1:22" s="113" customFormat="1" ht="18" customHeight="1">
      <c r="A11" s="114" t="s">
        <v>165</v>
      </c>
      <c r="B11" s="115">
        <f t="shared" si="4"/>
        <v>0</v>
      </c>
      <c r="C11" s="116"/>
      <c r="D11" s="116"/>
      <c r="E11" s="116"/>
      <c r="F11" s="116"/>
      <c r="G11" s="116"/>
      <c r="H11" s="116"/>
      <c r="I11" s="117">
        <f t="shared" si="5"/>
        <v>0</v>
      </c>
      <c r="J11" s="118"/>
      <c r="K11" s="119" t="e">
        <f t="shared" si="6"/>
        <v>#DIV/0!</v>
      </c>
      <c r="L11" s="115" t="e">
        <f t="shared" si="6"/>
        <v>#DIV/0!</v>
      </c>
      <c r="M11" s="120" t="e">
        <f t="shared" si="7"/>
        <v>#DIV/0!</v>
      </c>
      <c r="N11" s="115" t="e">
        <f t="shared" si="0"/>
        <v>#DIV/0!</v>
      </c>
      <c r="O11" s="120" t="e">
        <f t="shared" si="1"/>
        <v>#DIV/0!</v>
      </c>
      <c r="P11" s="115" t="e">
        <f t="shared" si="2"/>
        <v>#DIV/0!</v>
      </c>
      <c r="Q11" s="120" t="e">
        <f t="shared" si="8"/>
        <v>#DIV/0!</v>
      </c>
      <c r="R11" s="115" t="e">
        <f t="shared" si="9"/>
        <v>#DIV/0!</v>
      </c>
      <c r="S11" s="120" t="e">
        <f t="shared" si="3"/>
        <v>#DIV/0!</v>
      </c>
      <c r="T11" s="121" t="e">
        <f t="shared" si="10"/>
        <v>#DIV/0!</v>
      </c>
      <c r="U11" s="111" t="e">
        <f t="shared" si="11"/>
        <v>#DIV/0!</v>
      </c>
      <c r="V11" s="112" t="e">
        <f t="shared" si="12"/>
        <v>#DIV/0!</v>
      </c>
    </row>
    <row r="12" spans="1:22" s="113" customFormat="1" ht="18" customHeight="1">
      <c r="A12" s="114" t="s">
        <v>166</v>
      </c>
      <c r="B12" s="115">
        <f t="shared" si="4"/>
        <v>0</v>
      </c>
      <c r="C12" s="116"/>
      <c r="D12" s="116"/>
      <c r="E12" s="116"/>
      <c r="F12" s="116"/>
      <c r="G12" s="116"/>
      <c r="H12" s="116"/>
      <c r="I12" s="117">
        <f t="shared" si="5"/>
        <v>0</v>
      </c>
      <c r="J12" s="118"/>
      <c r="K12" s="119" t="e">
        <f t="shared" si="6"/>
        <v>#DIV/0!</v>
      </c>
      <c r="L12" s="115" t="e">
        <f t="shared" si="6"/>
        <v>#DIV/0!</v>
      </c>
      <c r="M12" s="120" t="e">
        <f t="shared" si="7"/>
        <v>#DIV/0!</v>
      </c>
      <c r="N12" s="115" t="e">
        <f t="shared" si="0"/>
        <v>#DIV/0!</v>
      </c>
      <c r="O12" s="120" t="e">
        <f t="shared" si="1"/>
        <v>#DIV/0!</v>
      </c>
      <c r="P12" s="115" t="e">
        <f t="shared" si="2"/>
        <v>#DIV/0!</v>
      </c>
      <c r="Q12" s="120" t="e">
        <f t="shared" si="8"/>
        <v>#DIV/0!</v>
      </c>
      <c r="R12" s="115" t="e">
        <f t="shared" si="9"/>
        <v>#DIV/0!</v>
      </c>
      <c r="S12" s="120" t="e">
        <f t="shared" si="3"/>
        <v>#DIV/0!</v>
      </c>
      <c r="T12" s="121" t="e">
        <f t="shared" si="10"/>
        <v>#DIV/0!</v>
      </c>
      <c r="U12" s="111" t="e">
        <f t="shared" si="11"/>
        <v>#DIV/0!</v>
      </c>
      <c r="V12" s="112" t="e">
        <f t="shared" si="12"/>
        <v>#DIV/0!</v>
      </c>
    </row>
    <row r="13" spans="1:22" s="113" customFormat="1" ht="18" customHeight="1">
      <c r="A13" s="114" t="s">
        <v>167</v>
      </c>
      <c r="B13" s="115">
        <f t="shared" si="4"/>
        <v>0</v>
      </c>
      <c r="C13" s="116"/>
      <c r="D13" s="116"/>
      <c r="E13" s="116"/>
      <c r="F13" s="116"/>
      <c r="G13" s="116"/>
      <c r="H13" s="116"/>
      <c r="I13" s="117">
        <f t="shared" si="5"/>
        <v>0</v>
      </c>
      <c r="J13" s="118"/>
      <c r="K13" s="119" t="e">
        <f t="shared" si="6"/>
        <v>#DIV/0!</v>
      </c>
      <c r="L13" s="115" t="e">
        <f t="shared" si="6"/>
        <v>#DIV/0!</v>
      </c>
      <c r="M13" s="120" t="e">
        <f t="shared" si="7"/>
        <v>#DIV/0!</v>
      </c>
      <c r="N13" s="115" t="e">
        <f t="shared" si="0"/>
        <v>#DIV/0!</v>
      </c>
      <c r="O13" s="120" t="e">
        <f t="shared" si="1"/>
        <v>#DIV/0!</v>
      </c>
      <c r="P13" s="115" t="e">
        <f t="shared" si="2"/>
        <v>#DIV/0!</v>
      </c>
      <c r="Q13" s="120" t="e">
        <f t="shared" si="8"/>
        <v>#DIV/0!</v>
      </c>
      <c r="R13" s="115" t="e">
        <f t="shared" si="9"/>
        <v>#DIV/0!</v>
      </c>
      <c r="S13" s="120" t="e">
        <f t="shared" si="3"/>
        <v>#DIV/0!</v>
      </c>
      <c r="T13" s="121" t="e">
        <f t="shared" si="10"/>
        <v>#DIV/0!</v>
      </c>
      <c r="U13" s="111" t="e">
        <f t="shared" si="11"/>
        <v>#DIV/0!</v>
      </c>
      <c r="V13" s="112" t="e">
        <f t="shared" si="12"/>
        <v>#DIV/0!</v>
      </c>
    </row>
    <row r="14" spans="1:22" s="113" customFormat="1" ht="18" customHeight="1">
      <c r="A14" s="114" t="s">
        <v>168</v>
      </c>
      <c r="B14" s="115">
        <f t="shared" si="4"/>
        <v>0</v>
      </c>
      <c r="C14" s="116"/>
      <c r="D14" s="116"/>
      <c r="E14" s="116"/>
      <c r="F14" s="116"/>
      <c r="G14" s="116"/>
      <c r="H14" s="116"/>
      <c r="I14" s="117">
        <f t="shared" si="5"/>
        <v>0</v>
      </c>
      <c r="J14" s="118"/>
      <c r="K14" s="119" t="e">
        <f t="shared" si="6"/>
        <v>#DIV/0!</v>
      </c>
      <c r="L14" s="115" t="e">
        <f t="shared" si="6"/>
        <v>#DIV/0!</v>
      </c>
      <c r="M14" s="120" t="e">
        <f t="shared" si="7"/>
        <v>#DIV/0!</v>
      </c>
      <c r="N14" s="115" t="e">
        <f t="shared" si="0"/>
        <v>#DIV/0!</v>
      </c>
      <c r="O14" s="120" t="e">
        <f t="shared" si="1"/>
        <v>#DIV/0!</v>
      </c>
      <c r="P14" s="115" t="e">
        <f t="shared" si="2"/>
        <v>#DIV/0!</v>
      </c>
      <c r="Q14" s="120" t="e">
        <f t="shared" si="8"/>
        <v>#DIV/0!</v>
      </c>
      <c r="R14" s="115" t="e">
        <f t="shared" si="9"/>
        <v>#DIV/0!</v>
      </c>
      <c r="S14" s="120" t="e">
        <f t="shared" si="3"/>
        <v>#DIV/0!</v>
      </c>
      <c r="T14" s="121" t="e">
        <f t="shared" si="10"/>
        <v>#DIV/0!</v>
      </c>
      <c r="U14" s="111" t="e">
        <f t="shared" si="11"/>
        <v>#DIV/0!</v>
      </c>
      <c r="V14" s="112" t="e">
        <f t="shared" si="12"/>
        <v>#DIV/0!</v>
      </c>
    </row>
    <row r="15" spans="1:22" s="113" customFormat="1" ht="18" customHeight="1">
      <c r="A15" s="114" t="s">
        <v>169</v>
      </c>
      <c r="B15" s="115">
        <f t="shared" si="4"/>
        <v>0</v>
      </c>
      <c r="C15" s="116"/>
      <c r="D15" s="116"/>
      <c r="E15" s="116"/>
      <c r="F15" s="116"/>
      <c r="G15" s="116"/>
      <c r="H15" s="116"/>
      <c r="I15" s="117">
        <f t="shared" si="5"/>
        <v>0</v>
      </c>
      <c r="J15" s="118"/>
      <c r="K15" s="119" t="e">
        <f t="shared" si="6"/>
        <v>#DIV/0!</v>
      </c>
      <c r="L15" s="115" t="e">
        <f t="shared" si="6"/>
        <v>#DIV/0!</v>
      </c>
      <c r="M15" s="120" t="e">
        <f t="shared" si="7"/>
        <v>#DIV/0!</v>
      </c>
      <c r="N15" s="115" t="e">
        <f t="shared" si="0"/>
        <v>#DIV/0!</v>
      </c>
      <c r="O15" s="120" t="e">
        <f t="shared" si="1"/>
        <v>#DIV/0!</v>
      </c>
      <c r="P15" s="115" t="e">
        <f t="shared" si="2"/>
        <v>#DIV/0!</v>
      </c>
      <c r="Q15" s="120" t="e">
        <f t="shared" si="8"/>
        <v>#DIV/0!</v>
      </c>
      <c r="R15" s="115" t="e">
        <f t="shared" si="9"/>
        <v>#DIV/0!</v>
      </c>
      <c r="S15" s="120" t="e">
        <f t="shared" si="3"/>
        <v>#DIV/0!</v>
      </c>
      <c r="T15" s="121" t="e">
        <f t="shared" si="10"/>
        <v>#DIV/0!</v>
      </c>
      <c r="U15" s="111" t="e">
        <f t="shared" si="11"/>
        <v>#DIV/0!</v>
      </c>
      <c r="V15" s="112" t="e">
        <f t="shared" si="12"/>
        <v>#DIV/0!</v>
      </c>
    </row>
    <row r="16" spans="1:22" s="113" customFormat="1" ht="18" customHeight="1">
      <c r="A16" s="114" t="s">
        <v>170</v>
      </c>
      <c r="B16" s="115">
        <f t="shared" si="4"/>
        <v>0</v>
      </c>
      <c r="C16" s="116"/>
      <c r="D16" s="116"/>
      <c r="E16" s="116"/>
      <c r="F16" s="116"/>
      <c r="G16" s="116"/>
      <c r="H16" s="116"/>
      <c r="I16" s="117">
        <f t="shared" si="5"/>
        <v>0</v>
      </c>
      <c r="J16" s="118"/>
      <c r="K16" s="119" t="e">
        <f t="shared" si="6"/>
        <v>#DIV/0!</v>
      </c>
      <c r="L16" s="115" t="e">
        <f t="shared" si="6"/>
        <v>#DIV/0!</v>
      </c>
      <c r="M16" s="120" t="e">
        <f t="shared" si="7"/>
        <v>#DIV/0!</v>
      </c>
      <c r="N16" s="115" t="e">
        <f t="shared" si="0"/>
        <v>#DIV/0!</v>
      </c>
      <c r="O16" s="120" t="e">
        <f t="shared" si="1"/>
        <v>#DIV/0!</v>
      </c>
      <c r="P16" s="115" t="e">
        <f t="shared" si="2"/>
        <v>#DIV/0!</v>
      </c>
      <c r="Q16" s="120" t="e">
        <f t="shared" si="8"/>
        <v>#DIV/0!</v>
      </c>
      <c r="R16" s="115" t="e">
        <f t="shared" si="9"/>
        <v>#DIV/0!</v>
      </c>
      <c r="S16" s="120" t="e">
        <f t="shared" si="3"/>
        <v>#DIV/0!</v>
      </c>
      <c r="T16" s="121" t="e">
        <f t="shared" si="10"/>
        <v>#DIV/0!</v>
      </c>
      <c r="U16" s="111" t="e">
        <f t="shared" si="11"/>
        <v>#DIV/0!</v>
      </c>
      <c r="V16" s="112" t="e">
        <f t="shared" si="12"/>
        <v>#DIV/0!</v>
      </c>
    </row>
    <row r="17" spans="1:22" s="113" customFormat="1" ht="18" customHeight="1">
      <c r="A17" s="114" t="s">
        <v>171</v>
      </c>
      <c r="B17" s="115">
        <f t="shared" si="4"/>
        <v>0</v>
      </c>
      <c r="C17" s="116"/>
      <c r="D17" s="116"/>
      <c r="E17" s="116"/>
      <c r="F17" s="116"/>
      <c r="G17" s="116"/>
      <c r="H17" s="116"/>
      <c r="I17" s="117">
        <f t="shared" si="5"/>
        <v>0</v>
      </c>
      <c r="J17" s="118"/>
      <c r="K17" s="119" t="e">
        <f t="shared" si="6"/>
        <v>#DIV/0!</v>
      </c>
      <c r="L17" s="115" t="e">
        <f t="shared" si="6"/>
        <v>#DIV/0!</v>
      </c>
      <c r="M17" s="120" t="e">
        <f t="shared" si="7"/>
        <v>#DIV/0!</v>
      </c>
      <c r="N17" s="115" t="e">
        <f t="shared" si="0"/>
        <v>#DIV/0!</v>
      </c>
      <c r="O17" s="120" t="e">
        <f t="shared" si="1"/>
        <v>#DIV/0!</v>
      </c>
      <c r="P17" s="115" t="e">
        <f t="shared" si="2"/>
        <v>#DIV/0!</v>
      </c>
      <c r="Q17" s="120" t="e">
        <f t="shared" si="8"/>
        <v>#DIV/0!</v>
      </c>
      <c r="R17" s="115" t="e">
        <f t="shared" si="9"/>
        <v>#DIV/0!</v>
      </c>
      <c r="S17" s="120" t="e">
        <f t="shared" si="3"/>
        <v>#DIV/0!</v>
      </c>
      <c r="T17" s="121" t="e">
        <f t="shared" si="10"/>
        <v>#DIV/0!</v>
      </c>
      <c r="U17" s="111" t="e">
        <f t="shared" si="11"/>
        <v>#DIV/0!</v>
      </c>
      <c r="V17" s="112" t="e">
        <f t="shared" si="12"/>
        <v>#DIV/0!</v>
      </c>
    </row>
    <row r="18" spans="1:22" s="113" customFormat="1" ht="18" customHeight="1">
      <c r="A18" s="114" t="s">
        <v>172</v>
      </c>
      <c r="B18" s="115">
        <f t="shared" si="4"/>
        <v>0</v>
      </c>
      <c r="C18" s="116"/>
      <c r="D18" s="116"/>
      <c r="E18" s="116"/>
      <c r="F18" s="116"/>
      <c r="G18" s="116"/>
      <c r="H18" s="116"/>
      <c r="I18" s="117">
        <f t="shared" si="5"/>
        <v>0</v>
      </c>
      <c r="J18" s="118"/>
      <c r="K18" s="119" t="e">
        <f t="shared" si="6"/>
        <v>#DIV/0!</v>
      </c>
      <c r="L18" s="115" t="e">
        <f t="shared" si="6"/>
        <v>#DIV/0!</v>
      </c>
      <c r="M18" s="120" t="e">
        <f t="shared" si="7"/>
        <v>#DIV/0!</v>
      </c>
      <c r="N18" s="115" t="e">
        <f t="shared" si="0"/>
        <v>#DIV/0!</v>
      </c>
      <c r="O18" s="120" t="e">
        <f t="shared" si="1"/>
        <v>#DIV/0!</v>
      </c>
      <c r="P18" s="115" t="e">
        <f t="shared" si="2"/>
        <v>#DIV/0!</v>
      </c>
      <c r="Q18" s="120" t="e">
        <f t="shared" si="8"/>
        <v>#DIV/0!</v>
      </c>
      <c r="R18" s="115" t="e">
        <f t="shared" si="9"/>
        <v>#DIV/0!</v>
      </c>
      <c r="S18" s="120" t="e">
        <f t="shared" si="3"/>
        <v>#DIV/0!</v>
      </c>
      <c r="T18" s="121" t="e">
        <f t="shared" si="10"/>
        <v>#DIV/0!</v>
      </c>
      <c r="U18" s="111" t="e">
        <f t="shared" si="11"/>
        <v>#DIV/0!</v>
      </c>
      <c r="V18" s="112" t="e">
        <f t="shared" si="12"/>
        <v>#DIV/0!</v>
      </c>
    </row>
    <row r="19" spans="1:22" s="113" customFormat="1" ht="18" customHeight="1" thickBot="1">
      <c r="A19" s="122" t="s">
        <v>173</v>
      </c>
      <c r="B19" s="123">
        <f t="shared" si="4"/>
        <v>0</v>
      </c>
      <c r="C19" s="124"/>
      <c r="D19" s="124"/>
      <c r="E19" s="124"/>
      <c r="F19" s="124"/>
      <c r="G19" s="124"/>
      <c r="H19" s="124"/>
      <c r="I19" s="125">
        <f t="shared" si="5"/>
        <v>0</v>
      </c>
      <c r="J19" s="126"/>
      <c r="K19" s="127" t="e">
        <f t="shared" si="6"/>
        <v>#DIV/0!</v>
      </c>
      <c r="L19" s="123" t="e">
        <f t="shared" si="6"/>
        <v>#DIV/0!</v>
      </c>
      <c r="M19" s="128" t="e">
        <f t="shared" si="7"/>
        <v>#DIV/0!</v>
      </c>
      <c r="N19" s="123" t="e">
        <f t="shared" si="0"/>
        <v>#DIV/0!</v>
      </c>
      <c r="O19" s="128" t="e">
        <f t="shared" si="1"/>
        <v>#DIV/0!</v>
      </c>
      <c r="P19" s="123" t="e">
        <f t="shared" si="2"/>
        <v>#DIV/0!</v>
      </c>
      <c r="Q19" s="128" t="e">
        <f t="shared" si="8"/>
        <v>#DIV/0!</v>
      </c>
      <c r="R19" s="123" t="e">
        <f t="shared" si="9"/>
        <v>#DIV/0!</v>
      </c>
      <c r="S19" s="128" t="e">
        <f t="shared" si="3"/>
        <v>#DIV/0!</v>
      </c>
      <c r="T19" s="129" t="e">
        <f t="shared" si="10"/>
        <v>#DIV/0!</v>
      </c>
      <c r="U19" s="130" t="e">
        <f t="shared" si="11"/>
        <v>#DIV/0!</v>
      </c>
      <c r="V19" s="112" t="e">
        <f t="shared" si="12"/>
        <v>#DIV/0!</v>
      </c>
    </row>
    <row r="20" spans="1:22" s="140" customFormat="1" ht="18" customHeight="1" thickBot="1">
      <c r="A20" s="131" t="s">
        <v>157</v>
      </c>
      <c r="B20" s="132">
        <f t="shared" ref="B20:J20" si="13">SUM(B8:B19)</f>
        <v>0</v>
      </c>
      <c r="C20" s="132">
        <f t="shared" si="13"/>
        <v>0</v>
      </c>
      <c r="D20" s="132">
        <f t="shared" si="13"/>
        <v>0</v>
      </c>
      <c r="E20" s="132">
        <f t="shared" si="13"/>
        <v>0</v>
      </c>
      <c r="F20" s="132">
        <f t="shared" si="13"/>
        <v>0</v>
      </c>
      <c r="G20" s="132">
        <f t="shared" si="13"/>
        <v>0</v>
      </c>
      <c r="H20" s="132">
        <f t="shared" si="13"/>
        <v>0</v>
      </c>
      <c r="I20" s="133">
        <f t="shared" si="13"/>
        <v>0</v>
      </c>
      <c r="J20" s="134">
        <f t="shared" si="13"/>
        <v>0</v>
      </c>
      <c r="K20" s="135" t="e">
        <f t="shared" si="6"/>
        <v>#DIV/0!</v>
      </c>
      <c r="L20" s="136" t="e">
        <f t="shared" si="6"/>
        <v>#DIV/0!</v>
      </c>
      <c r="M20" s="137" t="e">
        <f t="shared" si="7"/>
        <v>#DIV/0!</v>
      </c>
      <c r="N20" s="136" t="e">
        <f>SUM(N8:N19)</f>
        <v>#DIV/0!</v>
      </c>
      <c r="O20" s="137" t="e">
        <f t="shared" si="1"/>
        <v>#DIV/0!</v>
      </c>
      <c r="P20" s="136" t="e">
        <f>SUM(P8:P19)</f>
        <v>#DIV/0!</v>
      </c>
      <c r="Q20" s="137" t="e">
        <f t="shared" si="8"/>
        <v>#DIV/0!</v>
      </c>
      <c r="R20" s="136" t="e">
        <f>SUM(R8:R19)</f>
        <v>#DIV/0!</v>
      </c>
      <c r="S20" s="137" t="e">
        <f t="shared" si="3"/>
        <v>#DIV/0!</v>
      </c>
      <c r="T20" s="138" t="e">
        <f>SUM(T8:T19)</f>
        <v>#DIV/0!</v>
      </c>
      <c r="U20" s="139" t="e">
        <f>G20/I20</f>
        <v>#DIV/0!</v>
      </c>
      <c r="V20" s="138" t="e">
        <f>SUM(V8:V19)</f>
        <v>#DIV/0!</v>
      </c>
    </row>
    <row r="21" spans="1:22" s="113" customFormat="1" ht="15">
      <c r="I21" s="94"/>
      <c r="J21" s="94"/>
      <c r="K21" s="141"/>
      <c r="L21" s="142"/>
      <c r="M21" s="141"/>
      <c r="N21" s="142"/>
      <c r="O21" s="141"/>
      <c r="P21" s="142"/>
      <c r="Q21" s="141"/>
      <c r="R21" s="142"/>
      <c r="S21" s="141"/>
      <c r="T21" s="142"/>
    </row>
  </sheetData>
  <mergeCells count="19">
    <mergeCell ref="U6:V6"/>
    <mergeCell ref="G6:G7"/>
    <mergeCell ref="H6:H7"/>
    <mergeCell ref="I6:I7"/>
    <mergeCell ref="K6:L6"/>
    <mergeCell ref="M6:N6"/>
    <mergeCell ref="O6:P6"/>
    <mergeCell ref="A1:T1"/>
    <mergeCell ref="A5:A7"/>
    <mergeCell ref="B5:I5"/>
    <mergeCell ref="J5:J7"/>
    <mergeCell ref="K5:V5"/>
    <mergeCell ref="B6:B7"/>
    <mergeCell ref="C6:C7"/>
    <mergeCell ref="D6:D7"/>
    <mergeCell ref="E6:E7"/>
    <mergeCell ref="F6:F7"/>
    <mergeCell ref="Q6:R6"/>
    <mergeCell ref="S6:T6"/>
  </mergeCells>
  <pageMargins left="0.23622047244094491" right="0.23622047244094491" top="0.59055118110236227" bottom="0.43307086614173229" header="0.39370078740157483" footer="0.27559055118110237"/>
  <pageSetup paperSize="9" scale="61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topLeftCell="A10" workbookViewId="0">
      <selection activeCell="G23" sqref="G23"/>
    </sheetView>
  </sheetViews>
  <sheetFormatPr defaultRowHeight="15"/>
  <cols>
    <col min="1" max="1" width="28.140625" customWidth="1"/>
    <col min="2" max="2" width="16.42578125" customWidth="1"/>
    <col min="3" max="3" width="15.5703125" customWidth="1"/>
    <col min="4" max="4" width="13.42578125" customWidth="1"/>
    <col min="5" max="5" width="20.140625" customWidth="1"/>
    <col min="6" max="6" width="12.7109375" customWidth="1"/>
    <col min="7" max="7" width="12.5703125" customWidth="1"/>
    <col min="8" max="8" width="12.85546875" customWidth="1"/>
    <col min="9" max="9" width="11.85546875" customWidth="1"/>
  </cols>
  <sheetData>
    <row r="1" spans="1:9" ht="42.75" customHeight="1">
      <c r="A1" s="325" t="s">
        <v>305</v>
      </c>
      <c r="B1" s="325"/>
      <c r="C1" s="325"/>
      <c r="D1" s="325"/>
      <c r="E1" s="325"/>
    </row>
    <row r="3" spans="1:9" ht="28.5" customHeight="1">
      <c r="A3" s="240"/>
    </row>
    <row r="4" spans="1:9">
      <c r="A4" s="72" t="s">
        <v>4</v>
      </c>
      <c r="B4" s="72"/>
      <c r="C4" s="73" t="s">
        <v>5</v>
      </c>
      <c r="D4" s="73"/>
      <c r="E4" s="73" t="s">
        <v>6</v>
      </c>
      <c r="F4" s="73"/>
      <c r="G4" s="73" t="s">
        <v>7</v>
      </c>
      <c r="H4" s="73"/>
      <c r="I4" s="73"/>
    </row>
    <row r="5" spans="1:9" ht="25.5" customHeight="1">
      <c r="A5" s="72" t="s">
        <v>8</v>
      </c>
      <c r="B5" s="72"/>
      <c r="C5" s="73" t="s">
        <v>9</v>
      </c>
      <c r="D5" s="73" t="s">
        <v>10</v>
      </c>
      <c r="E5" s="73" t="s">
        <v>9</v>
      </c>
      <c r="F5" s="73" t="s">
        <v>10</v>
      </c>
      <c r="G5" s="73" t="s">
        <v>9</v>
      </c>
      <c r="H5" s="73" t="s">
        <v>10</v>
      </c>
      <c r="I5" s="73"/>
    </row>
    <row r="6" spans="1:9" ht="25.5" customHeight="1">
      <c r="A6" s="72" t="s">
        <v>11</v>
      </c>
      <c r="B6" s="72"/>
      <c r="C6" s="73"/>
      <c r="D6" s="73"/>
      <c r="E6" s="73"/>
      <c r="F6" s="73"/>
      <c r="G6" s="73"/>
      <c r="H6" s="73"/>
      <c r="I6" s="73"/>
    </row>
    <row r="7" spans="1:9">
      <c r="A7" s="74">
        <v>90</v>
      </c>
      <c r="B7" s="74"/>
      <c r="C7" s="75"/>
      <c r="D7" s="75"/>
      <c r="E7" s="76"/>
      <c r="F7" s="76"/>
      <c r="G7" s="75"/>
      <c r="H7" s="75"/>
      <c r="I7" s="75"/>
    </row>
    <row r="8" spans="1:9">
      <c r="A8" s="88" t="s">
        <v>14</v>
      </c>
      <c r="B8" s="80"/>
      <c r="C8" s="81"/>
      <c r="D8" s="81"/>
      <c r="E8" s="82"/>
      <c r="F8" s="82"/>
      <c r="G8" s="81"/>
      <c r="H8" s="81"/>
      <c r="I8" s="81"/>
    </row>
    <row r="9" spans="1:9">
      <c r="A9" s="80" t="s">
        <v>19</v>
      </c>
      <c r="B9" s="80"/>
      <c r="C9" s="81"/>
      <c r="D9" s="81"/>
      <c r="E9" s="82"/>
      <c r="F9" s="82"/>
      <c r="G9" s="81"/>
      <c r="H9" s="81"/>
      <c r="I9" s="81"/>
    </row>
    <row r="10" spans="1:9">
      <c r="A10" s="80" t="s">
        <v>20</v>
      </c>
      <c r="B10" s="80"/>
      <c r="C10" s="81"/>
      <c r="D10" s="81"/>
      <c r="E10" s="82"/>
      <c r="F10" s="82"/>
      <c r="G10" s="81"/>
      <c r="H10" s="81"/>
      <c r="I10" s="81"/>
    </row>
    <row r="11" spans="1:9" ht="24">
      <c r="A11" s="80" t="s">
        <v>143</v>
      </c>
      <c r="B11" s="80"/>
      <c r="C11" s="81"/>
      <c r="D11" s="81"/>
      <c r="E11" s="82"/>
      <c r="F11" s="82"/>
      <c r="G11" s="81"/>
      <c r="H11" s="81"/>
      <c r="I11" s="81"/>
    </row>
    <row r="12" spans="1:9">
      <c r="A12" s="88"/>
      <c r="B12" s="80"/>
      <c r="C12" s="81"/>
      <c r="D12" s="81"/>
      <c r="E12" s="82"/>
      <c r="F12" s="82"/>
      <c r="G12" s="81"/>
      <c r="H12" s="81"/>
      <c r="I12" s="81"/>
    </row>
    <row r="13" spans="1:9">
      <c r="A13" s="88"/>
      <c r="B13" s="80"/>
      <c r="C13" s="81"/>
      <c r="D13" s="81"/>
      <c r="E13" s="82"/>
      <c r="F13" s="82"/>
      <c r="G13" s="81"/>
      <c r="H13" s="81"/>
      <c r="I13" s="81"/>
    </row>
    <row r="14" spans="1:9">
      <c r="A14" s="88" t="s">
        <v>21</v>
      </c>
      <c r="B14" s="80"/>
      <c r="C14" s="81"/>
      <c r="D14" s="81"/>
      <c r="E14" s="82"/>
      <c r="F14" s="82"/>
      <c r="G14" s="81"/>
      <c r="H14" s="81"/>
      <c r="I14" s="81"/>
    </row>
    <row r="15" spans="1:9">
      <c r="A15" s="80" t="s">
        <v>21</v>
      </c>
      <c r="B15" s="80"/>
      <c r="C15" s="81"/>
      <c r="D15" s="81"/>
      <c r="E15" s="82"/>
      <c r="F15" s="82"/>
      <c r="G15" s="81"/>
      <c r="H15" s="81"/>
      <c r="I15" s="81"/>
    </row>
    <row r="16" spans="1:9">
      <c r="A16" s="80" t="s">
        <v>22</v>
      </c>
      <c r="B16" s="80"/>
      <c r="C16" s="81"/>
      <c r="D16" s="81"/>
      <c r="E16" s="82"/>
      <c r="F16" s="82"/>
      <c r="G16" s="81"/>
      <c r="H16" s="81"/>
      <c r="I16" s="81"/>
    </row>
    <row r="17" spans="1:9">
      <c r="A17" s="77" t="s">
        <v>17</v>
      </c>
      <c r="B17" s="77"/>
      <c r="C17" s="77"/>
      <c r="D17" s="77"/>
      <c r="E17" s="77">
        <f>SUM(E8:E16)</f>
        <v>0</v>
      </c>
      <c r="F17" s="77">
        <f>SUM(F8:F16)</f>
        <v>0</v>
      </c>
      <c r="G17" s="77"/>
      <c r="H17" s="77"/>
      <c r="I17" s="77"/>
    </row>
    <row r="21" spans="1:9">
      <c r="A21" s="326" t="s">
        <v>309</v>
      </c>
      <c r="B21" s="326"/>
      <c r="C21" s="326"/>
      <c r="D21" s="326"/>
      <c r="E21" s="246"/>
      <c r="F21" s="246"/>
      <c r="G21" s="246"/>
      <c r="H21" s="246"/>
      <c r="I21" s="246"/>
    </row>
    <row r="22" spans="1:9" ht="93" customHeight="1">
      <c r="A22" s="248" t="s">
        <v>296</v>
      </c>
      <c r="B22" s="248" t="s">
        <v>297</v>
      </c>
      <c r="C22" s="248" t="s">
        <v>308</v>
      </c>
      <c r="D22" s="248" t="s">
        <v>298</v>
      </c>
      <c r="E22" s="248" t="s">
        <v>312</v>
      </c>
    </row>
    <row r="23" spans="1:9">
      <c r="A23" s="241"/>
      <c r="B23" s="241"/>
      <c r="C23" s="241"/>
      <c r="D23" s="241"/>
      <c r="E23" s="241"/>
    </row>
    <row r="24" spans="1:9">
      <c r="A24" s="241"/>
      <c r="B24" s="241"/>
      <c r="C24" s="241"/>
      <c r="D24" s="241"/>
      <c r="E24" s="241"/>
    </row>
    <row r="25" spans="1:9">
      <c r="A25" s="241"/>
      <c r="B25" s="241"/>
      <c r="C25" s="241"/>
      <c r="D25" s="241"/>
      <c r="E25" s="241"/>
    </row>
    <row r="26" spans="1:9">
      <c r="A26" s="241"/>
      <c r="B26" s="241"/>
      <c r="C26" s="241"/>
      <c r="D26" s="241"/>
      <c r="E26" s="241"/>
    </row>
    <row r="27" spans="1:9">
      <c r="A27" s="241"/>
      <c r="B27" s="241"/>
      <c r="C27" s="241"/>
      <c r="D27" s="241"/>
      <c r="E27" s="241"/>
    </row>
    <row r="28" spans="1:9">
      <c r="A28" s="241"/>
      <c r="B28" s="241"/>
      <c r="C28" s="241"/>
      <c r="D28" s="241"/>
      <c r="E28" s="241"/>
    </row>
    <row r="29" spans="1:9">
      <c r="A29" s="241"/>
      <c r="B29" s="241"/>
      <c r="C29" s="241"/>
      <c r="D29" s="241"/>
      <c r="E29" s="241"/>
    </row>
    <row r="30" spans="1:9">
      <c r="A30" s="241"/>
      <c r="B30" s="241"/>
      <c r="C30" s="241"/>
      <c r="D30" s="241"/>
      <c r="E30" s="241"/>
    </row>
    <row r="31" spans="1:9">
      <c r="A31" s="241"/>
      <c r="B31" s="241"/>
      <c r="C31" s="241"/>
      <c r="D31" s="241"/>
      <c r="E31" s="241"/>
    </row>
    <row r="32" spans="1:9">
      <c r="A32" s="241"/>
      <c r="B32" s="241"/>
      <c r="C32" s="241"/>
      <c r="D32" s="241"/>
      <c r="E32" s="241"/>
    </row>
    <row r="33" spans="1:5">
      <c r="A33" s="241"/>
      <c r="B33" s="241"/>
      <c r="C33" s="241"/>
      <c r="D33" s="241"/>
      <c r="E33" s="241"/>
    </row>
    <row r="34" spans="1:5">
      <c r="A34" s="241"/>
      <c r="B34" s="241"/>
      <c r="C34" s="241"/>
      <c r="D34" s="241"/>
      <c r="E34" s="241"/>
    </row>
    <row r="35" spans="1:5">
      <c r="A35" s="241"/>
      <c r="B35" s="241"/>
      <c r="C35" s="241"/>
      <c r="D35" s="241"/>
      <c r="E35" s="241"/>
    </row>
    <row r="36" spans="1:5">
      <c r="A36" s="241"/>
      <c r="B36" s="241"/>
      <c r="C36" s="241"/>
      <c r="D36" s="241"/>
      <c r="E36" s="241"/>
    </row>
    <row r="37" spans="1:5">
      <c r="A37" s="241"/>
      <c r="B37" s="241"/>
      <c r="C37" s="241"/>
      <c r="D37" s="241"/>
      <c r="E37" s="241"/>
    </row>
    <row r="38" spans="1:5">
      <c r="A38" s="241"/>
      <c r="B38" s="241"/>
      <c r="C38" s="241"/>
      <c r="D38" s="241"/>
      <c r="E38" s="241"/>
    </row>
    <row r="39" spans="1:5">
      <c r="A39" s="241"/>
      <c r="B39" s="241"/>
      <c r="C39" s="241"/>
      <c r="D39" s="241"/>
      <c r="E39" s="241"/>
    </row>
    <row r="40" spans="1:5">
      <c r="A40" s="241"/>
      <c r="B40" s="241"/>
      <c r="C40" s="241"/>
      <c r="D40" s="241"/>
      <c r="E40" s="241"/>
    </row>
    <row r="41" spans="1:5">
      <c r="A41" s="241"/>
      <c r="B41" s="241"/>
      <c r="C41" s="241"/>
      <c r="D41" s="241"/>
      <c r="E41" s="241"/>
    </row>
    <row r="42" spans="1:5">
      <c r="A42" s="241"/>
      <c r="B42" s="241"/>
      <c r="C42" s="241"/>
      <c r="D42" s="241"/>
      <c r="E42" s="241"/>
    </row>
    <row r="43" spans="1:5">
      <c r="A43" s="241"/>
      <c r="B43" s="241"/>
      <c r="C43" s="241"/>
      <c r="D43" s="241"/>
      <c r="E43" s="241"/>
    </row>
    <row r="44" spans="1:5">
      <c r="A44" s="241"/>
      <c r="B44" s="241"/>
      <c r="C44" s="241"/>
      <c r="D44" s="241"/>
      <c r="E44" s="241"/>
    </row>
    <row r="45" spans="1:5">
      <c r="A45" s="241"/>
      <c r="B45" s="241"/>
      <c r="C45" s="241"/>
      <c r="D45" s="241"/>
      <c r="E45" s="241"/>
    </row>
    <row r="46" spans="1:5">
      <c r="A46" s="241"/>
      <c r="B46" s="241"/>
      <c r="C46" s="241"/>
      <c r="D46" s="241"/>
      <c r="E46" s="241"/>
    </row>
    <row r="47" spans="1:5">
      <c r="A47" s="241"/>
      <c r="B47" s="241"/>
      <c r="C47" s="241"/>
      <c r="D47" s="241"/>
      <c r="E47" s="241"/>
    </row>
    <row r="48" spans="1:5">
      <c r="A48" s="241"/>
      <c r="B48" s="241"/>
      <c r="C48" s="241"/>
      <c r="D48" s="241"/>
      <c r="E48" s="241"/>
    </row>
  </sheetData>
  <mergeCells count="2">
    <mergeCell ref="A1:E1"/>
    <mergeCell ref="A21:D2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topLeftCell="A10" workbookViewId="0">
      <selection activeCell="K22" sqref="K22"/>
    </sheetView>
  </sheetViews>
  <sheetFormatPr defaultRowHeight="15"/>
  <cols>
    <col min="1" max="1" width="26.7109375" customWidth="1"/>
    <col min="2" max="2" width="12.7109375" customWidth="1"/>
    <col min="3" max="3" width="13" customWidth="1"/>
    <col min="4" max="4" width="24.7109375" customWidth="1"/>
    <col min="5" max="5" width="28.5703125" customWidth="1"/>
    <col min="6" max="6" width="12.7109375" customWidth="1"/>
    <col min="7" max="7" width="12.5703125" customWidth="1"/>
    <col min="8" max="8" width="12.85546875" customWidth="1"/>
    <col min="9" max="9" width="11.85546875" customWidth="1"/>
  </cols>
  <sheetData>
    <row r="1" spans="1:9" ht="42.75" customHeight="1">
      <c r="A1" s="325" t="s">
        <v>306</v>
      </c>
      <c r="B1" s="325"/>
      <c r="C1" s="325"/>
      <c r="D1" s="325"/>
      <c r="E1" s="325"/>
    </row>
    <row r="3" spans="1:9" ht="28.5" customHeight="1">
      <c r="A3" s="240"/>
    </row>
    <row r="4" spans="1:9">
      <c r="A4" s="72" t="s">
        <v>4</v>
      </c>
      <c r="B4" s="72"/>
      <c r="C4" s="73" t="s">
        <v>5</v>
      </c>
      <c r="D4" s="73"/>
      <c r="E4" s="73" t="s">
        <v>6</v>
      </c>
      <c r="F4" s="73"/>
      <c r="G4" s="73" t="s">
        <v>7</v>
      </c>
      <c r="H4" s="73"/>
      <c r="I4" s="73"/>
    </row>
    <row r="5" spans="1:9" ht="25.5" customHeight="1">
      <c r="A5" s="72" t="s">
        <v>8</v>
      </c>
      <c r="B5" s="72"/>
      <c r="C5" s="73" t="s">
        <v>9</v>
      </c>
      <c r="D5" s="73" t="s">
        <v>10</v>
      </c>
      <c r="E5" s="73" t="s">
        <v>9</v>
      </c>
      <c r="F5" s="73" t="s">
        <v>10</v>
      </c>
      <c r="G5" s="73" t="s">
        <v>9</v>
      </c>
      <c r="H5" s="73" t="s">
        <v>10</v>
      </c>
      <c r="I5" s="73"/>
    </row>
    <row r="6" spans="1:9" ht="25.5" customHeight="1">
      <c r="A6" s="72" t="s">
        <v>11</v>
      </c>
      <c r="B6" s="72"/>
      <c r="C6" s="73"/>
      <c r="D6" s="73"/>
      <c r="E6" s="73"/>
      <c r="F6" s="73"/>
      <c r="G6" s="73"/>
      <c r="H6" s="73"/>
      <c r="I6" s="73"/>
    </row>
    <row r="7" spans="1:9">
      <c r="A7" s="74">
        <v>91</v>
      </c>
      <c r="B7" s="74"/>
      <c r="C7" s="75"/>
      <c r="D7" s="75"/>
      <c r="E7" s="76"/>
      <c r="F7" s="76"/>
      <c r="G7" s="75"/>
      <c r="H7" s="75"/>
      <c r="I7" s="75"/>
    </row>
    <row r="8" spans="1:9">
      <c r="A8" s="88" t="s">
        <v>14</v>
      </c>
      <c r="B8" s="80"/>
      <c r="C8" s="81"/>
      <c r="D8" s="81"/>
      <c r="E8" s="82"/>
      <c r="F8" s="82"/>
      <c r="G8" s="81"/>
      <c r="H8" s="81"/>
      <c r="I8" s="81"/>
    </row>
    <row r="9" spans="1:9">
      <c r="A9" s="80" t="s">
        <v>19</v>
      </c>
      <c r="B9" s="80"/>
      <c r="C9" s="81"/>
      <c r="D9" s="81"/>
      <c r="E9" s="82"/>
      <c r="F9" s="82"/>
      <c r="G9" s="81"/>
      <c r="H9" s="81"/>
      <c r="I9" s="81"/>
    </row>
    <row r="10" spans="1:9">
      <c r="A10" s="80" t="s">
        <v>20</v>
      </c>
      <c r="B10" s="80"/>
      <c r="C10" s="81"/>
      <c r="D10" s="81"/>
      <c r="E10" s="82"/>
      <c r="F10" s="82"/>
      <c r="G10" s="81"/>
      <c r="H10" s="81"/>
      <c r="I10" s="81"/>
    </row>
    <row r="11" spans="1:9" ht="24">
      <c r="A11" s="88" t="s">
        <v>143</v>
      </c>
      <c r="B11" s="80"/>
      <c r="C11" s="81"/>
      <c r="D11" s="81"/>
      <c r="E11" s="82"/>
      <c r="F11" s="82"/>
      <c r="G11" s="81"/>
      <c r="H11" s="81"/>
      <c r="I11" s="81"/>
    </row>
    <row r="12" spans="1:9">
      <c r="A12" s="88"/>
      <c r="B12" s="80"/>
      <c r="C12" s="81"/>
      <c r="D12" s="81"/>
      <c r="E12" s="82"/>
      <c r="F12" s="82"/>
      <c r="G12" s="81"/>
      <c r="H12" s="81"/>
      <c r="I12" s="81"/>
    </row>
    <row r="13" spans="1:9">
      <c r="A13" s="88"/>
      <c r="B13" s="80"/>
      <c r="C13" s="81"/>
      <c r="D13" s="81"/>
      <c r="E13" s="82"/>
      <c r="F13" s="82"/>
      <c r="G13" s="81"/>
      <c r="H13" s="81"/>
      <c r="I13" s="81"/>
    </row>
    <row r="14" spans="1:9">
      <c r="A14" s="88" t="s">
        <v>21</v>
      </c>
      <c r="B14" s="80"/>
      <c r="C14" s="81"/>
      <c r="D14" s="81"/>
      <c r="E14" s="82"/>
      <c r="F14" s="82"/>
      <c r="G14" s="81"/>
      <c r="H14" s="81"/>
      <c r="I14" s="81"/>
    </row>
    <row r="15" spans="1:9">
      <c r="A15" s="80" t="s">
        <v>21</v>
      </c>
      <c r="B15" s="80"/>
      <c r="C15" s="81"/>
      <c r="D15" s="81"/>
      <c r="E15" s="82"/>
      <c r="F15" s="82"/>
      <c r="G15" s="81"/>
      <c r="H15" s="81"/>
      <c r="I15" s="81"/>
    </row>
    <row r="16" spans="1:9">
      <c r="A16" s="80" t="s">
        <v>22</v>
      </c>
      <c r="B16" s="80"/>
      <c r="C16" s="81"/>
      <c r="D16" s="81"/>
      <c r="E16" s="82"/>
      <c r="F16" s="82"/>
      <c r="G16" s="81"/>
      <c r="H16" s="81"/>
      <c r="I16" s="81"/>
    </row>
    <row r="17" spans="1:9">
      <c r="A17" s="77" t="s">
        <v>17</v>
      </c>
      <c r="B17" s="77"/>
      <c r="C17" s="77"/>
      <c r="D17" s="77"/>
      <c r="E17" s="77">
        <f>SUM(E8:E16)</f>
        <v>0</v>
      </c>
      <c r="F17" s="77">
        <f>SUM(F8:F16)</f>
        <v>0</v>
      </c>
      <c r="G17" s="77"/>
      <c r="H17" s="77"/>
      <c r="I17" s="77"/>
    </row>
    <row r="20" spans="1:9" ht="34.5" customHeight="1">
      <c r="A20" s="327" t="s">
        <v>314</v>
      </c>
      <c r="B20" s="327"/>
      <c r="C20" s="327"/>
      <c r="D20" s="327"/>
      <c r="E20" s="246"/>
      <c r="F20" s="246"/>
      <c r="G20" s="246"/>
      <c r="H20" s="246"/>
      <c r="I20" s="246"/>
    </row>
    <row r="21" spans="1:9" ht="71.25" customHeight="1">
      <c r="A21" s="248" t="s">
        <v>307</v>
      </c>
      <c r="B21" s="248" t="s">
        <v>297</v>
      </c>
      <c r="C21" s="248" t="s">
        <v>298</v>
      </c>
      <c r="D21" s="248" t="s">
        <v>308</v>
      </c>
      <c r="E21" s="248" t="s">
        <v>312</v>
      </c>
    </row>
    <row r="22" spans="1:9">
      <c r="A22" s="241"/>
      <c r="B22" s="241"/>
      <c r="C22" s="241"/>
      <c r="D22" s="241"/>
      <c r="E22" s="241"/>
    </row>
    <row r="23" spans="1:9">
      <c r="A23" s="241"/>
      <c r="B23" s="241"/>
      <c r="C23" s="241"/>
      <c r="D23" s="241"/>
      <c r="E23" s="241"/>
    </row>
    <row r="24" spans="1:9">
      <c r="A24" s="249" t="s">
        <v>313</v>
      </c>
      <c r="B24" s="241"/>
      <c r="C24" s="241"/>
      <c r="D24" s="241"/>
      <c r="E24" s="241"/>
    </row>
    <row r="25" spans="1:9">
      <c r="A25" s="251"/>
      <c r="B25" s="247"/>
      <c r="C25" s="247"/>
      <c r="D25" s="247"/>
      <c r="E25" s="247"/>
    </row>
    <row r="26" spans="1:9">
      <c r="A26" s="247"/>
      <c r="B26" s="247"/>
      <c r="C26" s="247"/>
      <c r="D26" s="247"/>
      <c r="E26" s="247"/>
    </row>
    <row r="27" spans="1:9">
      <c r="A27" s="327" t="s">
        <v>315</v>
      </c>
      <c r="B27" s="327"/>
      <c r="C27" s="327"/>
      <c r="D27" s="327"/>
      <c r="E27" s="247"/>
    </row>
    <row r="28" spans="1:9" ht="36.75">
      <c r="A28" s="248" t="s">
        <v>310</v>
      </c>
      <c r="B28" s="248" t="s">
        <v>299</v>
      </c>
      <c r="C28" s="248" t="s">
        <v>298</v>
      </c>
      <c r="D28" s="248" t="s">
        <v>311</v>
      </c>
      <c r="E28" s="250"/>
    </row>
    <row r="29" spans="1:9">
      <c r="A29" s="241"/>
      <c r="B29" s="241"/>
      <c r="C29" s="241"/>
      <c r="D29" s="241"/>
      <c r="E29" s="247"/>
    </row>
    <row r="30" spans="1:9">
      <c r="A30" s="241"/>
      <c r="B30" s="241"/>
      <c r="C30" s="241"/>
      <c r="D30" s="241"/>
      <c r="E30" s="247"/>
    </row>
    <row r="31" spans="1:9">
      <c r="A31" s="241"/>
      <c r="B31" s="241"/>
      <c r="C31" s="241"/>
      <c r="D31" s="241"/>
      <c r="E31" s="247"/>
    </row>
    <row r="32" spans="1:9">
      <c r="A32" s="249" t="s">
        <v>313</v>
      </c>
      <c r="B32" s="241"/>
      <c r="C32" s="241"/>
      <c r="D32" s="241"/>
      <c r="E32" s="247"/>
    </row>
  </sheetData>
  <mergeCells count="3">
    <mergeCell ref="A1:E1"/>
    <mergeCell ref="A20:D20"/>
    <mergeCell ref="A27:D27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/>
  <dimension ref="A1:BY45"/>
  <sheetViews>
    <sheetView showGridLines="0" view="pageBreakPreview" zoomScale="70" zoomScaleNormal="70" zoomScaleSheetLayoutView="70" zoomScalePageLayoutView="30" workbookViewId="0">
      <selection activeCell="B2" sqref="B2"/>
    </sheetView>
  </sheetViews>
  <sheetFormatPr defaultColWidth="24.85546875" defaultRowHeight="16.5" outlineLevelCol="1"/>
  <cols>
    <col min="1" max="1" width="9.5703125" style="206" customWidth="1"/>
    <col min="2" max="2" width="40.140625" style="208" customWidth="1"/>
    <col min="3" max="3" width="23.7109375" style="208" customWidth="1"/>
    <col min="4" max="4" width="26.42578125" style="208" customWidth="1"/>
    <col min="5" max="5" width="29.5703125" style="209" customWidth="1"/>
    <col min="6" max="6" width="21.5703125" style="209" customWidth="1"/>
    <col min="7" max="7" width="18" style="206" customWidth="1"/>
    <col min="8" max="8" width="28.42578125" style="210" customWidth="1"/>
    <col min="9" max="9" width="17.28515625" style="210" customWidth="1"/>
    <col min="10" max="11" width="23.140625" style="209" customWidth="1"/>
    <col min="12" max="12" width="23.85546875" style="209" customWidth="1"/>
    <col min="13" max="14" width="13.7109375" style="211" customWidth="1" outlineLevel="1"/>
    <col min="15" max="16" width="13.7109375" style="208" customWidth="1" outlineLevel="1"/>
    <col min="17" max="17" width="15.5703125" style="208" customWidth="1" outlineLevel="1"/>
    <col min="18" max="19" width="13.7109375" style="211" customWidth="1" outlineLevel="1"/>
    <col min="20" max="71" width="13.7109375" style="208" customWidth="1" outlineLevel="1"/>
    <col min="72" max="72" width="15.140625" style="208" customWidth="1" outlineLevel="1"/>
    <col min="73" max="74" width="13.7109375" style="211" customWidth="1"/>
    <col min="75" max="76" width="13.7109375" style="208" customWidth="1"/>
    <col min="77" max="77" width="15" style="208" customWidth="1"/>
    <col min="78" max="16384" width="24.85546875" style="208"/>
  </cols>
  <sheetData>
    <row r="1" spans="1:77" ht="25.5">
      <c r="B1" s="207" t="s">
        <v>316</v>
      </c>
    </row>
    <row r="2" spans="1:77" ht="25.5">
      <c r="B2" s="207"/>
    </row>
    <row r="3" spans="1:77" ht="13.5" customHeight="1">
      <c r="A3" s="212"/>
      <c r="B3" s="213" t="s">
        <v>242</v>
      </c>
    </row>
    <row r="4" spans="1:77" ht="13.5" customHeight="1">
      <c r="A4" s="214"/>
      <c r="B4" s="213" t="s">
        <v>243</v>
      </c>
    </row>
    <row r="5" spans="1:77" s="210" customFormat="1" ht="13.5" customHeight="1">
      <c r="B5" s="213"/>
      <c r="C5" s="215"/>
      <c r="D5" s="215"/>
      <c r="E5" s="216"/>
      <c r="F5" s="216"/>
      <c r="G5" s="217"/>
      <c r="H5" s="215"/>
      <c r="I5" s="215"/>
      <c r="J5" s="216"/>
      <c r="K5" s="216"/>
      <c r="L5" s="216"/>
      <c r="M5" s="218"/>
      <c r="N5" s="218"/>
      <c r="O5" s="215"/>
      <c r="P5" s="215"/>
      <c r="Q5" s="215"/>
      <c r="R5" s="218"/>
      <c r="S5" s="218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15"/>
      <c r="BR5" s="215"/>
      <c r="BS5" s="215"/>
      <c r="BT5" s="215"/>
      <c r="BU5" s="218"/>
      <c r="BV5" s="218"/>
      <c r="BW5" s="215"/>
      <c r="BX5" s="215"/>
      <c r="BY5" s="215"/>
    </row>
    <row r="6" spans="1:77" ht="82.5" customHeight="1">
      <c r="A6" s="329" t="s">
        <v>244</v>
      </c>
      <c r="B6" s="329" t="s">
        <v>245</v>
      </c>
      <c r="C6" s="329" t="s">
        <v>246</v>
      </c>
      <c r="D6" s="329" t="s">
        <v>247</v>
      </c>
      <c r="E6" s="331" t="s">
        <v>248</v>
      </c>
      <c r="F6" s="332"/>
      <c r="G6" s="329" t="s">
        <v>249</v>
      </c>
      <c r="H6" s="328" t="s">
        <v>250</v>
      </c>
      <c r="I6" s="329" t="s">
        <v>251</v>
      </c>
      <c r="J6" s="329" t="s">
        <v>287</v>
      </c>
      <c r="K6" s="329" t="s">
        <v>252</v>
      </c>
      <c r="L6" s="329" t="s">
        <v>253</v>
      </c>
      <c r="M6" s="328" t="s">
        <v>162</v>
      </c>
      <c r="N6" s="328"/>
      <c r="O6" s="328"/>
      <c r="P6" s="328"/>
      <c r="Q6" s="328"/>
      <c r="R6" s="328" t="s">
        <v>163</v>
      </c>
      <c r="S6" s="328"/>
      <c r="T6" s="328"/>
      <c r="U6" s="328"/>
      <c r="V6" s="328"/>
      <c r="W6" s="328" t="s">
        <v>164</v>
      </c>
      <c r="X6" s="328"/>
      <c r="Y6" s="328"/>
      <c r="Z6" s="328"/>
      <c r="AA6" s="328"/>
      <c r="AB6" s="328" t="s">
        <v>165</v>
      </c>
      <c r="AC6" s="328"/>
      <c r="AD6" s="328"/>
      <c r="AE6" s="328"/>
      <c r="AF6" s="328"/>
      <c r="AG6" s="328" t="s">
        <v>166</v>
      </c>
      <c r="AH6" s="328"/>
      <c r="AI6" s="328"/>
      <c r="AJ6" s="328"/>
      <c r="AK6" s="328"/>
      <c r="AL6" s="328" t="s">
        <v>167</v>
      </c>
      <c r="AM6" s="328"/>
      <c r="AN6" s="328"/>
      <c r="AO6" s="328"/>
      <c r="AP6" s="328"/>
      <c r="AQ6" s="328" t="s">
        <v>168</v>
      </c>
      <c r="AR6" s="328"/>
      <c r="AS6" s="328"/>
      <c r="AT6" s="328"/>
      <c r="AU6" s="328"/>
      <c r="AV6" s="328" t="s">
        <v>169</v>
      </c>
      <c r="AW6" s="328"/>
      <c r="AX6" s="328"/>
      <c r="AY6" s="328"/>
      <c r="AZ6" s="328"/>
      <c r="BA6" s="328" t="s">
        <v>170</v>
      </c>
      <c r="BB6" s="328"/>
      <c r="BC6" s="328"/>
      <c r="BD6" s="328"/>
      <c r="BE6" s="328"/>
      <c r="BF6" s="328" t="s">
        <v>171</v>
      </c>
      <c r="BG6" s="328"/>
      <c r="BH6" s="328"/>
      <c r="BI6" s="328"/>
      <c r="BJ6" s="328"/>
      <c r="BK6" s="328" t="s">
        <v>172</v>
      </c>
      <c r="BL6" s="328"/>
      <c r="BM6" s="328"/>
      <c r="BN6" s="328"/>
      <c r="BO6" s="328"/>
      <c r="BP6" s="328" t="s">
        <v>173</v>
      </c>
      <c r="BQ6" s="328"/>
      <c r="BR6" s="328"/>
      <c r="BS6" s="328"/>
      <c r="BT6" s="328"/>
      <c r="BU6" s="334" t="s">
        <v>254</v>
      </c>
      <c r="BV6" s="334"/>
      <c r="BW6" s="334"/>
      <c r="BX6" s="334"/>
      <c r="BY6" s="334"/>
    </row>
    <row r="7" spans="1:77" ht="107.25" customHeight="1">
      <c r="A7" s="330"/>
      <c r="B7" s="330"/>
      <c r="C7" s="330"/>
      <c r="D7" s="330"/>
      <c r="E7" s="219" t="s">
        <v>255</v>
      </c>
      <c r="F7" s="220" t="s">
        <v>256</v>
      </c>
      <c r="G7" s="333"/>
      <c r="H7" s="329"/>
      <c r="I7" s="333"/>
      <c r="J7" s="330"/>
      <c r="K7" s="333"/>
      <c r="L7" s="330"/>
      <c r="M7" s="221" t="s">
        <v>257</v>
      </c>
      <c r="N7" s="221" t="s">
        <v>258</v>
      </c>
      <c r="O7" s="221" t="s">
        <v>259</v>
      </c>
      <c r="P7" s="221" t="s">
        <v>260</v>
      </c>
      <c r="Q7" s="221" t="s">
        <v>261</v>
      </c>
      <c r="R7" s="221" t="s">
        <v>257</v>
      </c>
      <c r="S7" s="221" t="s">
        <v>258</v>
      </c>
      <c r="T7" s="221" t="s">
        <v>259</v>
      </c>
      <c r="U7" s="221" t="s">
        <v>260</v>
      </c>
      <c r="V7" s="221" t="s">
        <v>261</v>
      </c>
      <c r="W7" s="221" t="s">
        <v>257</v>
      </c>
      <c r="X7" s="221" t="s">
        <v>258</v>
      </c>
      <c r="Y7" s="221" t="s">
        <v>259</v>
      </c>
      <c r="Z7" s="221" t="s">
        <v>260</v>
      </c>
      <c r="AA7" s="221" t="s">
        <v>261</v>
      </c>
      <c r="AB7" s="221" t="s">
        <v>257</v>
      </c>
      <c r="AC7" s="221" t="s">
        <v>258</v>
      </c>
      <c r="AD7" s="221" t="s">
        <v>259</v>
      </c>
      <c r="AE7" s="221" t="s">
        <v>260</v>
      </c>
      <c r="AF7" s="221" t="s">
        <v>261</v>
      </c>
      <c r="AG7" s="221" t="s">
        <v>257</v>
      </c>
      <c r="AH7" s="221" t="s">
        <v>258</v>
      </c>
      <c r="AI7" s="221" t="s">
        <v>259</v>
      </c>
      <c r="AJ7" s="221" t="s">
        <v>260</v>
      </c>
      <c r="AK7" s="221" t="s">
        <v>261</v>
      </c>
      <c r="AL7" s="221" t="s">
        <v>257</v>
      </c>
      <c r="AM7" s="221" t="s">
        <v>258</v>
      </c>
      <c r="AN7" s="221" t="s">
        <v>259</v>
      </c>
      <c r="AO7" s="221" t="s">
        <v>260</v>
      </c>
      <c r="AP7" s="221" t="s">
        <v>261</v>
      </c>
      <c r="AQ7" s="221" t="s">
        <v>257</v>
      </c>
      <c r="AR7" s="221" t="s">
        <v>258</v>
      </c>
      <c r="AS7" s="221" t="s">
        <v>259</v>
      </c>
      <c r="AT7" s="221" t="s">
        <v>260</v>
      </c>
      <c r="AU7" s="221" t="s">
        <v>261</v>
      </c>
      <c r="AV7" s="221" t="s">
        <v>257</v>
      </c>
      <c r="AW7" s="221" t="s">
        <v>258</v>
      </c>
      <c r="AX7" s="221" t="s">
        <v>259</v>
      </c>
      <c r="AY7" s="221" t="s">
        <v>260</v>
      </c>
      <c r="AZ7" s="221" t="s">
        <v>261</v>
      </c>
      <c r="BA7" s="221" t="s">
        <v>257</v>
      </c>
      <c r="BB7" s="221" t="s">
        <v>258</v>
      </c>
      <c r="BC7" s="221" t="s">
        <v>259</v>
      </c>
      <c r="BD7" s="221" t="s">
        <v>260</v>
      </c>
      <c r="BE7" s="221" t="s">
        <v>261</v>
      </c>
      <c r="BF7" s="221" t="s">
        <v>257</v>
      </c>
      <c r="BG7" s="221" t="s">
        <v>258</v>
      </c>
      <c r="BH7" s="221" t="s">
        <v>259</v>
      </c>
      <c r="BI7" s="221" t="s">
        <v>260</v>
      </c>
      <c r="BJ7" s="221" t="s">
        <v>261</v>
      </c>
      <c r="BK7" s="221" t="s">
        <v>257</v>
      </c>
      <c r="BL7" s="221" t="s">
        <v>258</v>
      </c>
      <c r="BM7" s="221" t="s">
        <v>259</v>
      </c>
      <c r="BN7" s="221" t="s">
        <v>260</v>
      </c>
      <c r="BO7" s="221" t="s">
        <v>261</v>
      </c>
      <c r="BP7" s="221" t="s">
        <v>262</v>
      </c>
      <c r="BQ7" s="221" t="s">
        <v>263</v>
      </c>
      <c r="BR7" s="221" t="s">
        <v>259</v>
      </c>
      <c r="BS7" s="221" t="s">
        <v>260</v>
      </c>
      <c r="BT7" s="221" t="s">
        <v>261</v>
      </c>
      <c r="BU7" s="222" t="s">
        <v>257</v>
      </c>
      <c r="BV7" s="222" t="s">
        <v>258</v>
      </c>
      <c r="BW7" s="222" t="s">
        <v>259</v>
      </c>
      <c r="BX7" s="222" t="s">
        <v>260</v>
      </c>
      <c r="BY7" s="222" t="s">
        <v>261</v>
      </c>
    </row>
    <row r="8" spans="1:77" s="217" customFormat="1" ht="24.75" customHeight="1">
      <c r="A8" s="223"/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5"/>
      <c r="N8" s="225"/>
      <c r="O8" s="225">
        <f>SUBTOTAL(109,O9:O53)</f>
        <v>0</v>
      </c>
      <c r="P8" s="225">
        <f t="shared" ref="P8:Q8" si="0">SUBTOTAL(109,P9:P53)</f>
        <v>0</v>
      </c>
      <c r="Q8" s="225">
        <f t="shared" si="0"/>
        <v>0</v>
      </c>
      <c r="R8" s="225"/>
      <c r="S8" s="225"/>
      <c r="T8" s="225">
        <f>SUBTOTAL(109,T9:T53)</f>
        <v>0</v>
      </c>
      <c r="U8" s="225">
        <f t="shared" ref="U8:V8" si="1">SUBTOTAL(109,U9:U53)</f>
        <v>0</v>
      </c>
      <c r="V8" s="225">
        <f t="shared" si="1"/>
        <v>0</v>
      </c>
      <c r="W8" s="225"/>
      <c r="X8" s="225"/>
      <c r="Y8" s="225">
        <f>SUBTOTAL(109,Y9:Y53)</f>
        <v>0</v>
      </c>
      <c r="Z8" s="225">
        <f t="shared" ref="Z8:AA8" si="2">SUBTOTAL(109,Z9:Z53)</f>
        <v>0</v>
      </c>
      <c r="AA8" s="225">
        <f t="shared" si="2"/>
        <v>0</v>
      </c>
      <c r="AB8" s="225"/>
      <c r="AC8" s="225"/>
      <c r="AD8" s="225">
        <f>SUBTOTAL(109,AD9:AD53)</f>
        <v>0</v>
      </c>
      <c r="AE8" s="225">
        <f t="shared" ref="AE8:AF8" si="3">SUBTOTAL(109,AE9:AE53)</f>
        <v>0</v>
      </c>
      <c r="AF8" s="225">
        <f t="shared" si="3"/>
        <v>0</v>
      </c>
      <c r="AG8" s="225"/>
      <c r="AH8" s="225"/>
      <c r="AI8" s="225">
        <f>SUBTOTAL(109,AI9:AI53)</f>
        <v>0</v>
      </c>
      <c r="AJ8" s="225">
        <f t="shared" ref="AJ8:AK8" si="4">SUBTOTAL(109,AJ9:AJ53)</f>
        <v>0</v>
      </c>
      <c r="AK8" s="225">
        <f t="shared" si="4"/>
        <v>0</v>
      </c>
      <c r="AL8" s="225"/>
      <c r="AM8" s="225"/>
      <c r="AN8" s="225">
        <f>SUBTOTAL(109,AN9:AN53)</f>
        <v>0</v>
      </c>
      <c r="AO8" s="225">
        <f t="shared" ref="AO8:AP8" si="5">SUBTOTAL(109,AO9:AO53)</f>
        <v>0</v>
      </c>
      <c r="AP8" s="225">
        <f t="shared" si="5"/>
        <v>0</v>
      </c>
      <c r="AQ8" s="225"/>
      <c r="AR8" s="225"/>
      <c r="AS8" s="225">
        <f>SUBTOTAL(109,AS9:AS53)</f>
        <v>0</v>
      </c>
      <c r="AT8" s="225">
        <f t="shared" ref="AT8:AU8" si="6">SUBTOTAL(109,AT9:AT53)</f>
        <v>0</v>
      </c>
      <c r="AU8" s="225">
        <f t="shared" si="6"/>
        <v>0</v>
      </c>
      <c r="AV8" s="225"/>
      <c r="AW8" s="225"/>
      <c r="AX8" s="225">
        <f>SUBTOTAL(109,AX9:AX53)</f>
        <v>0</v>
      </c>
      <c r="AY8" s="225">
        <f t="shared" ref="AY8:AZ8" si="7">SUBTOTAL(109,AY9:AY53)</f>
        <v>0</v>
      </c>
      <c r="AZ8" s="225">
        <f t="shared" si="7"/>
        <v>0</v>
      </c>
      <c r="BA8" s="225"/>
      <c r="BB8" s="225"/>
      <c r="BC8" s="225">
        <f>SUBTOTAL(109,BC9:BC53)</f>
        <v>0</v>
      </c>
      <c r="BD8" s="225">
        <f t="shared" ref="BD8:BE8" si="8">SUBTOTAL(109,BD9:BD53)</f>
        <v>0</v>
      </c>
      <c r="BE8" s="225">
        <f t="shared" si="8"/>
        <v>0</v>
      </c>
      <c r="BF8" s="225"/>
      <c r="BG8" s="225"/>
      <c r="BH8" s="225">
        <f>SUBTOTAL(109,BH9:BH53)</f>
        <v>0</v>
      </c>
      <c r="BI8" s="225">
        <f t="shared" ref="BI8:BJ8" si="9">SUBTOTAL(109,BI9:BI53)</f>
        <v>0</v>
      </c>
      <c r="BJ8" s="225">
        <f t="shared" si="9"/>
        <v>0</v>
      </c>
      <c r="BK8" s="225"/>
      <c r="BL8" s="225"/>
      <c r="BM8" s="225">
        <f>SUBTOTAL(109,BM9:BM53)</f>
        <v>0</v>
      </c>
      <c r="BN8" s="225">
        <f t="shared" ref="BN8:BO8" si="10">SUBTOTAL(109,BN9:BN53)</f>
        <v>0</v>
      </c>
      <c r="BO8" s="225">
        <f t="shared" si="10"/>
        <v>0</v>
      </c>
      <c r="BP8" s="225"/>
      <c r="BQ8" s="225"/>
      <c r="BR8" s="225">
        <f>SUBTOTAL(109,BR9:BR53)</f>
        <v>0</v>
      </c>
      <c r="BS8" s="225">
        <f t="shared" ref="BS8:BT8" si="11">SUBTOTAL(109,BS9:BS53)</f>
        <v>0</v>
      </c>
      <c r="BT8" s="225">
        <f t="shared" si="11"/>
        <v>0</v>
      </c>
      <c r="BU8" s="225"/>
      <c r="BV8" s="225"/>
      <c r="BW8" s="225">
        <f>SUBTOTAL(109,BW9:BW53)</f>
        <v>0</v>
      </c>
      <c r="BX8" s="225">
        <f t="shared" ref="BX8:BY8" si="12">SUBTOTAL(109,BX9:BX53)</f>
        <v>0</v>
      </c>
      <c r="BY8" s="225">
        <f t="shared" si="12"/>
        <v>0</v>
      </c>
    </row>
    <row r="9" spans="1:77" s="233" customFormat="1" ht="19.5">
      <c r="A9" s="226">
        <v>1</v>
      </c>
      <c r="B9" s="212"/>
      <c r="C9" s="212"/>
      <c r="D9" s="212"/>
      <c r="E9" s="227"/>
      <c r="F9" s="227"/>
      <c r="G9" s="228"/>
      <c r="H9" s="212"/>
      <c r="I9" s="212"/>
      <c r="J9" s="229"/>
      <c r="K9" s="229"/>
      <c r="L9" s="227"/>
      <c r="M9" s="230"/>
      <c r="N9" s="230"/>
      <c r="O9" s="231"/>
      <c r="P9" s="231"/>
      <c r="Q9" s="214">
        <f>O9*M9+P9*N9</f>
        <v>0</v>
      </c>
      <c r="R9" s="230"/>
      <c r="S9" s="230"/>
      <c r="T9" s="231"/>
      <c r="U9" s="231"/>
      <c r="V9" s="214">
        <f>T9*R9+U9*S9</f>
        <v>0</v>
      </c>
      <c r="W9" s="230"/>
      <c r="X9" s="230"/>
      <c r="Y9" s="231"/>
      <c r="Z9" s="231"/>
      <c r="AA9" s="214">
        <f>Y9*W9+Z9*X9</f>
        <v>0</v>
      </c>
      <c r="AB9" s="230"/>
      <c r="AC9" s="230"/>
      <c r="AD9" s="231"/>
      <c r="AE9" s="231"/>
      <c r="AF9" s="214">
        <f>AD9*AB9+AE9*AC9</f>
        <v>0</v>
      </c>
      <c r="AG9" s="230"/>
      <c r="AH9" s="230"/>
      <c r="AI9" s="231"/>
      <c r="AJ9" s="231"/>
      <c r="AK9" s="214">
        <f>AI9*AG9+AJ9*AH9</f>
        <v>0</v>
      </c>
      <c r="AL9" s="230"/>
      <c r="AM9" s="230"/>
      <c r="AN9" s="231"/>
      <c r="AO9" s="231"/>
      <c r="AP9" s="214">
        <f>AN9*AL9+AO9*AM9</f>
        <v>0</v>
      </c>
      <c r="AQ9" s="230"/>
      <c r="AR9" s="230"/>
      <c r="AS9" s="231"/>
      <c r="AT9" s="231"/>
      <c r="AU9" s="214">
        <f>AS9*AQ9+AT9*AR9</f>
        <v>0</v>
      </c>
      <c r="AV9" s="230"/>
      <c r="AW9" s="230"/>
      <c r="AX9" s="231"/>
      <c r="AY9" s="231"/>
      <c r="AZ9" s="214">
        <f>AX9*AV9+AY9*AW9</f>
        <v>0</v>
      </c>
      <c r="BA9" s="230"/>
      <c r="BB9" s="230"/>
      <c r="BC9" s="231"/>
      <c r="BD9" s="231"/>
      <c r="BE9" s="214">
        <f>BC9*BA9+BD9*BB9</f>
        <v>0</v>
      </c>
      <c r="BF9" s="230"/>
      <c r="BG9" s="230"/>
      <c r="BH9" s="231"/>
      <c r="BI9" s="231"/>
      <c r="BJ9" s="214">
        <f>BH9*BF9+BI9*BG9</f>
        <v>0</v>
      </c>
      <c r="BK9" s="230"/>
      <c r="BL9" s="230"/>
      <c r="BM9" s="231"/>
      <c r="BN9" s="231"/>
      <c r="BO9" s="214">
        <f>BM9*BK9+BN9*BL9</f>
        <v>0</v>
      </c>
      <c r="BP9" s="230"/>
      <c r="BQ9" s="230"/>
      <c r="BR9" s="231"/>
      <c r="BS9" s="231"/>
      <c r="BT9" s="214">
        <f>BR9*BP9+BS9*BQ9</f>
        <v>0</v>
      </c>
      <c r="BU9" s="232"/>
      <c r="BV9" s="232"/>
      <c r="BW9" s="214">
        <f>O9+T9+Y9+AD9+AI9+AN9+AS9+AX9+BC9+BH9+BM9+BR9</f>
        <v>0</v>
      </c>
      <c r="BX9" s="214">
        <f>P9+U9+Z9+AE9+AJ9+AO9+AT9+AY9+BD9+BI9+BN9+BS9</f>
        <v>0</v>
      </c>
      <c r="BY9" s="214">
        <f>Q9+V9+AA9+AF9+AK9+AP9+AU9+AZ9+BE9+BJ9+BO9+BT9</f>
        <v>0</v>
      </c>
    </row>
    <row r="10" spans="1:77" s="233" customFormat="1" ht="19.5">
      <c r="A10" s="226">
        <v>2</v>
      </c>
      <c r="B10" s="234"/>
      <c r="C10" s="212"/>
      <c r="D10" s="212"/>
      <c r="E10" s="227"/>
      <c r="F10" s="227"/>
      <c r="G10" s="228"/>
      <c r="H10" s="212"/>
      <c r="I10" s="212"/>
      <c r="J10" s="212"/>
      <c r="K10" s="212"/>
      <c r="L10" s="227"/>
      <c r="M10" s="230"/>
      <c r="N10" s="230"/>
      <c r="O10" s="231"/>
      <c r="P10" s="231"/>
      <c r="Q10" s="214">
        <f t="shared" ref="Q10:Q40" si="13">O10*M10+P10*N10</f>
        <v>0</v>
      </c>
      <c r="R10" s="230"/>
      <c r="S10" s="230"/>
      <c r="T10" s="231"/>
      <c r="U10" s="231"/>
      <c r="V10" s="214">
        <f t="shared" ref="V10:V40" si="14">T10*R10+U10*S10</f>
        <v>0</v>
      </c>
      <c r="W10" s="230"/>
      <c r="X10" s="230"/>
      <c r="Y10" s="231"/>
      <c r="Z10" s="231"/>
      <c r="AA10" s="214">
        <f t="shared" ref="AA10:AA40" si="15">Y10*W10+Z10*X10</f>
        <v>0</v>
      </c>
      <c r="AB10" s="230"/>
      <c r="AC10" s="230"/>
      <c r="AD10" s="231"/>
      <c r="AE10" s="231"/>
      <c r="AF10" s="214">
        <f t="shared" ref="AF10:AF40" si="16">AD10*AB10+AE10*AC10</f>
        <v>0</v>
      </c>
      <c r="AG10" s="230"/>
      <c r="AH10" s="230"/>
      <c r="AI10" s="231"/>
      <c r="AJ10" s="231"/>
      <c r="AK10" s="214">
        <f t="shared" ref="AK10:AK40" si="17">AI10*AG10+AJ10*AH10</f>
        <v>0</v>
      </c>
      <c r="AL10" s="230"/>
      <c r="AM10" s="230"/>
      <c r="AN10" s="231"/>
      <c r="AO10" s="231"/>
      <c r="AP10" s="214">
        <f t="shared" ref="AP10:AP40" si="18">AN10*AL10+AO10*AM10</f>
        <v>0</v>
      </c>
      <c r="AQ10" s="230"/>
      <c r="AR10" s="230"/>
      <c r="AS10" s="231"/>
      <c r="AT10" s="231"/>
      <c r="AU10" s="214">
        <f t="shared" ref="AU10:AU40" si="19">AS10*AQ10+AT10*AR10</f>
        <v>0</v>
      </c>
      <c r="AV10" s="230"/>
      <c r="AW10" s="230"/>
      <c r="AX10" s="231"/>
      <c r="AY10" s="231"/>
      <c r="AZ10" s="214">
        <f t="shared" ref="AZ10:AZ40" si="20">AX10*AV10+AY10*AW10</f>
        <v>0</v>
      </c>
      <c r="BA10" s="230"/>
      <c r="BB10" s="230"/>
      <c r="BC10" s="231"/>
      <c r="BD10" s="231"/>
      <c r="BE10" s="214">
        <f t="shared" ref="BE10:BE40" si="21">BC10*BA10+BD10*BB10</f>
        <v>0</v>
      </c>
      <c r="BF10" s="230"/>
      <c r="BG10" s="230"/>
      <c r="BH10" s="231"/>
      <c r="BI10" s="231"/>
      <c r="BJ10" s="214">
        <f t="shared" ref="BJ10:BJ40" si="22">BH10*BF10+BI10*BG10</f>
        <v>0</v>
      </c>
      <c r="BK10" s="230"/>
      <c r="BL10" s="230"/>
      <c r="BM10" s="231"/>
      <c r="BN10" s="231"/>
      <c r="BO10" s="214">
        <f t="shared" ref="BO10:BO40" si="23">BM10*BK10+BN10*BL10</f>
        <v>0</v>
      </c>
      <c r="BP10" s="230"/>
      <c r="BQ10" s="230"/>
      <c r="BR10" s="231"/>
      <c r="BS10" s="231"/>
      <c r="BT10" s="214">
        <f t="shared" ref="BT10:BT40" si="24">BR10*BP10+BS10*BQ10</f>
        <v>0</v>
      </c>
      <c r="BU10" s="232"/>
      <c r="BV10" s="232"/>
      <c r="BW10" s="214">
        <f t="shared" ref="BW10:BY40" si="25">O10+T10+Y10+AD10+AI10+AN10+AS10+AX10+BC10+BH10+BM10+BR10</f>
        <v>0</v>
      </c>
      <c r="BX10" s="214">
        <f t="shared" si="25"/>
        <v>0</v>
      </c>
      <c r="BY10" s="214">
        <f t="shared" si="25"/>
        <v>0</v>
      </c>
    </row>
    <row r="11" spans="1:77" s="233" customFormat="1" ht="19.5">
      <c r="A11" s="226">
        <v>3</v>
      </c>
      <c r="B11" s="234"/>
      <c r="C11" s="212"/>
      <c r="D11" s="212"/>
      <c r="E11" s="227"/>
      <c r="F11" s="227"/>
      <c r="G11" s="228"/>
      <c r="H11" s="212"/>
      <c r="I11" s="212"/>
      <c r="J11" s="212"/>
      <c r="K11" s="212"/>
      <c r="L11" s="227"/>
      <c r="M11" s="230"/>
      <c r="N11" s="230"/>
      <c r="O11" s="231"/>
      <c r="P11" s="231"/>
      <c r="Q11" s="214">
        <f t="shared" si="13"/>
        <v>0</v>
      </c>
      <c r="R11" s="230"/>
      <c r="S11" s="230"/>
      <c r="T11" s="231"/>
      <c r="U11" s="231"/>
      <c r="V11" s="214">
        <f t="shared" si="14"/>
        <v>0</v>
      </c>
      <c r="W11" s="230"/>
      <c r="X11" s="230"/>
      <c r="Y11" s="231"/>
      <c r="Z11" s="231"/>
      <c r="AA11" s="214">
        <f t="shared" si="15"/>
        <v>0</v>
      </c>
      <c r="AB11" s="230"/>
      <c r="AC11" s="230"/>
      <c r="AD11" s="231"/>
      <c r="AE11" s="231"/>
      <c r="AF11" s="214">
        <f t="shared" si="16"/>
        <v>0</v>
      </c>
      <c r="AG11" s="230"/>
      <c r="AH11" s="230"/>
      <c r="AI11" s="231"/>
      <c r="AJ11" s="231"/>
      <c r="AK11" s="214">
        <f t="shared" si="17"/>
        <v>0</v>
      </c>
      <c r="AL11" s="230"/>
      <c r="AM11" s="230"/>
      <c r="AN11" s="231"/>
      <c r="AO11" s="231"/>
      <c r="AP11" s="214">
        <f t="shared" si="18"/>
        <v>0</v>
      </c>
      <c r="AQ11" s="230"/>
      <c r="AR11" s="230"/>
      <c r="AS11" s="231"/>
      <c r="AT11" s="231"/>
      <c r="AU11" s="214">
        <f t="shared" si="19"/>
        <v>0</v>
      </c>
      <c r="AV11" s="230"/>
      <c r="AW11" s="230"/>
      <c r="AX11" s="231"/>
      <c r="AY11" s="231"/>
      <c r="AZ11" s="214">
        <f t="shared" si="20"/>
        <v>0</v>
      </c>
      <c r="BA11" s="230"/>
      <c r="BB11" s="230"/>
      <c r="BC11" s="231"/>
      <c r="BD11" s="231"/>
      <c r="BE11" s="214">
        <f t="shared" si="21"/>
        <v>0</v>
      </c>
      <c r="BF11" s="230"/>
      <c r="BG11" s="230"/>
      <c r="BH11" s="231"/>
      <c r="BI11" s="231"/>
      <c r="BJ11" s="214">
        <f t="shared" si="22"/>
        <v>0</v>
      </c>
      <c r="BK11" s="230"/>
      <c r="BL11" s="230"/>
      <c r="BM11" s="231"/>
      <c r="BN11" s="231"/>
      <c r="BO11" s="214">
        <f t="shared" si="23"/>
        <v>0</v>
      </c>
      <c r="BP11" s="230"/>
      <c r="BQ11" s="230"/>
      <c r="BR11" s="231"/>
      <c r="BS11" s="231"/>
      <c r="BT11" s="214">
        <f t="shared" si="24"/>
        <v>0</v>
      </c>
      <c r="BU11" s="232"/>
      <c r="BV11" s="232"/>
      <c r="BW11" s="214">
        <f t="shared" si="25"/>
        <v>0</v>
      </c>
      <c r="BX11" s="214">
        <f t="shared" si="25"/>
        <v>0</v>
      </c>
      <c r="BY11" s="214">
        <f t="shared" si="25"/>
        <v>0</v>
      </c>
    </row>
    <row r="12" spans="1:77" s="233" customFormat="1" ht="19.5">
      <c r="A12" s="226">
        <v>4</v>
      </c>
      <c r="B12" s="234"/>
      <c r="C12" s="212"/>
      <c r="D12" s="212"/>
      <c r="E12" s="227"/>
      <c r="F12" s="227"/>
      <c r="G12" s="228"/>
      <c r="H12" s="212"/>
      <c r="I12" s="212"/>
      <c r="J12" s="212"/>
      <c r="K12" s="212"/>
      <c r="L12" s="227"/>
      <c r="M12" s="230"/>
      <c r="N12" s="230"/>
      <c r="O12" s="231"/>
      <c r="P12" s="231"/>
      <c r="Q12" s="214">
        <f t="shared" si="13"/>
        <v>0</v>
      </c>
      <c r="R12" s="230"/>
      <c r="S12" s="230"/>
      <c r="T12" s="231"/>
      <c r="U12" s="231"/>
      <c r="V12" s="214">
        <f t="shared" si="14"/>
        <v>0</v>
      </c>
      <c r="W12" s="230"/>
      <c r="X12" s="230"/>
      <c r="Y12" s="231"/>
      <c r="Z12" s="231"/>
      <c r="AA12" s="214">
        <f t="shared" si="15"/>
        <v>0</v>
      </c>
      <c r="AB12" s="230"/>
      <c r="AC12" s="230"/>
      <c r="AD12" s="231"/>
      <c r="AE12" s="231"/>
      <c r="AF12" s="214">
        <f t="shared" si="16"/>
        <v>0</v>
      </c>
      <c r="AG12" s="230"/>
      <c r="AH12" s="230"/>
      <c r="AI12" s="231"/>
      <c r="AJ12" s="231"/>
      <c r="AK12" s="214">
        <f t="shared" si="17"/>
        <v>0</v>
      </c>
      <c r="AL12" s="230"/>
      <c r="AM12" s="230"/>
      <c r="AN12" s="231"/>
      <c r="AO12" s="231"/>
      <c r="AP12" s="214">
        <f t="shared" si="18"/>
        <v>0</v>
      </c>
      <c r="AQ12" s="230"/>
      <c r="AR12" s="230"/>
      <c r="AS12" s="231"/>
      <c r="AT12" s="231"/>
      <c r="AU12" s="214">
        <f t="shared" si="19"/>
        <v>0</v>
      </c>
      <c r="AV12" s="230"/>
      <c r="AW12" s="230"/>
      <c r="AX12" s="231"/>
      <c r="AY12" s="231"/>
      <c r="AZ12" s="214">
        <f t="shared" si="20"/>
        <v>0</v>
      </c>
      <c r="BA12" s="230"/>
      <c r="BB12" s="230"/>
      <c r="BC12" s="231"/>
      <c r="BD12" s="231"/>
      <c r="BE12" s="214">
        <f t="shared" si="21"/>
        <v>0</v>
      </c>
      <c r="BF12" s="230"/>
      <c r="BG12" s="230"/>
      <c r="BH12" s="231"/>
      <c r="BI12" s="231"/>
      <c r="BJ12" s="214">
        <f t="shared" si="22"/>
        <v>0</v>
      </c>
      <c r="BK12" s="230"/>
      <c r="BL12" s="230"/>
      <c r="BM12" s="231"/>
      <c r="BN12" s="231"/>
      <c r="BO12" s="214">
        <f t="shared" si="23"/>
        <v>0</v>
      </c>
      <c r="BP12" s="230"/>
      <c r="BQ12" s="230"/>
      <c r="BR12" s="231"/>
      <c r="BS12" s="231"/>
      <c r="BT12" s="214">
        <f t="shared" si="24"/>
        <v>0</v>
      </c>
      <c r="BU12" s="232"/>
      <c r="BV12" s="232"/>
      <c r="BW12" s="214">
        <f t="shared" si="25"/>
        <v>0</v>
      </c>
      <c r="BX12" s="214">
        <f t="shared" si="25"/>
        <v>0</v>
      </c>
      <c r="BY12" s="214">
        <f t="shared" si="25"/>
        <v>0</v>
      </c>
    </row>
    <row r="13" spans="1:77" s="233" customFormat="1" ht="19.5">
      <c r="A13" s="226">
        <v>5</v>
      </c>
      <c r="B13" s="234"/>
      <c r="C13" s="212"/>
      <c r="D13" s="212"/>
      <c r="E13" s="227"/>
      <c r="F13" s="227"/>
      <c r="G13" s="228"/>
      <c r="H13" s="212"/>
      <c r="I13" s="212"/>
      <c r="J13" s="212"/>
      <c r="K13" s="212"/>
      <c r="L13" s="227"/>
      <c r="M13" s="230"/>
      <c r="N13" s="230"/>
      <c r="O13" s="231"/>
      <c r="P13" s="231"/>
      <c r="Q13" s="214">
        <f t="shared" si="13"/>
        <v>0</v>
      </c>
      <c r="R13" s="230"/>
      <c r="S13" s="230"/>
      <c r="T13" s="231"/>
      <c r="U13" s="231"/>
      <c r="V13" s="214">
        <f t="shared" si="14"/>
        <v>0</v>
      </c>
      <c r="W13" s="230"/>
      <c r="X13" s="230"/>
      <c r="Y13" s="231"/>
      <c r="Z13" s="231"/>
      <c r="AA13" s="214">
        <f t="shared" si="15"/>
        <v>0</v>
      </c>
      <c r="AB13" s="230"/>
      <c r="AC13" s="230"/>
      <c r="AD13" s="231"/>
      <c r="AE13" s="231"/>
      <c r="AF13" s="214">
        <f t="shared" si="16"/>
        <v>0</v>
      </c>
      <c r="AG13" s="230"/>
      <c r="AH13" s="230"/>
      <c r="AI13" s="231"/>
      <c r="AJ13" s="231"/>
      <c r="AK13" s="214">
        <f t="shared" si="17"/>
        <v>0</v>
      </c>
      <c r="AL13" s="230"/>
      <c r="AM13" s="230"/>
      <c r="AN13" s="231"/>
      <c r="AO13" s="231"/>
      <c r="AP13" s="214">
        <f t="shared" si="18"/>
        <v>0</v>
      </c>
      <c r="AQ13" s="230"/>
      <c r="AR13" s="230"/>
      <c r="AS13" s="231"/>
      <c r="AT13" s="231"/>
      <c r="AU13" s="214">
        <f t="shared" si="19"/>
        <v>0</v>
      </c>
      <c r="AV13" s="230"/>
      <c r="AW13" s="230"/>
      <c r="AX13" s="231"/>
      <c r="AY13" s="231"/>
      <c r="AZ13" s="214">
        <f t="shared" si="20"/>
        <v>0</v>
      </c>
      <c r="BA13" s="230"/>
      <c r="BB13" s="230"/>
      <c r="BC13" s="231"/>
      <c r="BD13" s="231"/>
      <c r="BE13" s="214">
        <f t="shared" si="21"/>
        <v>0</v>
      </c>
      <c r="BF13" s="230"/>
      <c r="BG13" s="230"/>
      <c r="BH13" s="231"/>
      <c r="BI13" s="231"/>
      <c r="BJ13" s="214">
        <f t="shared" si="22"/>
        <v>0</v>
      </c>
      <c r="BK13" s="230"/>
      <c r="BL13" s="230"/>
      <c r="BM13" s="231"/>
      <c r="BN13" s="231"/>
      <c r="BO13" s="214">
        <f t="shared" si="23"/>
        <v>0</v>
      </c>
      <c r="BP13" s="230"/>
      <c r="BQ13" s="230"/>
      <c r="BR13" s="231"/>
      <c r="BS13" s="231"/>
      <c r="BT13" s="214">
        <f t="shared" si="24"/>
        <v>0</v>
      </c>
      <c r="BU13" s="232"/>
      <c r="BV13" s="232"/>
      <c r="BW13" s="214">
        <f t="shared" si="25"/>
        <v>0</v>
      </c>
      <c r="BX13" s="214">
        <f t="shared" si="25"/>
        <v>0</v>
      </c>
      <c r="BY13" s="214">
        <f t="shared" si="25"/>
        <v>0</v>
      </c>
    </row>
    <row r="14" spans="1:77" s="233" customFormat="1" ht="19.5">
      <c r="A14" s="226">
        <v>6</v>
      </c>
      <c r="B14" s="234"/>
      <c r="C14" s="212"/>
      <c r="D14" s="212"/>
      <c r="E14" s="227"/>
      <c r="F14" s="227"/>
      <c r="G14" s="228"/>
      <c r="H14" s="212"/>
      <c r="I14" s="212"/>
      <c r="J14" s="212"/>
      <c r="K14" s="212"/>
      <c r="L14" s="227"/>
      <c r="M14" s="230"/>
      <c r="N14" s="230"/>
      <c r="O14" s="231"/>
      <c r="P14" s="231"/>
      <c r="Q14" s="214">
        <f t="shared" si="13"/>
        <v>0</v>
      </c>
      <c r="R14" s="230"/>
      <c r="S14" s="230"/>
      <c r="T14" s="231"/>
      <c r="U14" s="231"/>
      <c r="V14" s="214">
        <f t="shared" si="14"/>
        <v>0</v>
      </c>
      <c r="W14" s="230"/>
      <c r="X14" s="230"/>
      <c r="Y14" s="231"/>
      <c r="Z14" s="231"/>
      <c r="AA14" s="214">
        <f t="shared" si="15"/>
        <v>0</v>
      </c>
      <c r="AB14" s="230"/>
      <c r="AC14" s="230"/>
      <c r="AD14" s="231"/>
      <c r="AE14" s="231"/>
      <c r="AF14" s="214">
        <f t="shared" si="16"/>
        <v>0</v>
      </c>
      <c r="AG14" s="230"/>
      <c r="AH14" s="230"/>
      <c r="AI14" s="231"/>
      <c r="AJ14" s="231"/>
      <c r="AK14" s="214">
        <f t="shared" si="17"/>
        <v>0</v>
      </c>
      <c r="AL14" s="230"/>
      <c r="AM14" s="230"/>
      <c r="AN14" s="231"/>
      <c r="AO14" s="231"/>
      <c r="AP14" s="214">
        <f t="shared" si="18"/>
        <v>0</v>
      </c>
      <c r="AQ14" s="230"/>
      <c r="AR14" s="230"/>
      <c r="AS14" s="231"/>
      <c r="AT14" s="231"/>
      <c r="AU14" s="214">
        <f t="shared" si="19"/>
        <v>0</v>
      </c>
      <c r="AV14" s="230"/>
      <c r="AW14" s="230"/>
      <c r="AX14" s="231"/>
      <c r="AY14" s="231"/>
      <c r="AZ14" s="214">
        <f t="shared" si="20"/>
        <v>0</v>
      </c>
      <c r="BA14" s="230"/>
      <c r="BB14" s="230"/>
      <c r="BC14" s="231"/>
      <c r="BD14" s="231"/>
      <c r="BE14" s="214">
        <f t="shared" si="21"/>
        <v>0</v>
      </c>
      <c r="BF14" s="230"/>
      <c r="BG14" s="230"/>
      <c r="BH14" s="231"/>
      <c r="BI14" s="231"/>
      <c r="BJ14" s="214">
        <f t="shared" si="22"/>
        <v>0</v>
      </c>
      <c r="BK14" s="230"/>
      <c r="BL14" s="230"/>
      <c r="BM14" s="231"/>
      <c r="BN14" s="231"/>
      <c r="BO14" s="214">
        <f t="shared" si="23"/>
        <v>0</v>
      </c>
      <c r="BP14" s="230"/>
      <c r="BQ14" s="230"/>
      <c r="BR14" s="231"/>
      <c r="BS14" s="231"/>
      <c r="BT14" s="214">
        <f t="shared" si="24"/>
        <v>0</v>
      </c>
      <c r="BU14" s="232"/>
      <c r="BV14" s="232"/>
      <c r="BW14" s="214">
        <f t="shared" si="25"/>
        <v>0</v>
      </c>
      <c r="BX14" s="214">
        <f t="shared" si="25"/>
        <v>0</v>
      </c>
      <c r="BY14" s="214">
        <f t="shared" si="25"/>
        <v>0</v>
      </c>
    </row>
    <row r="15" spans="1:77" s="233" customFormat="1" ht="19.5">
      <c r="A15" s="226">
        <v>7</v>
      </c>
      <c r="B15" s="234"/>
      <c r="C15" s="212"/>
      <c r="D15" s="212"/>
      <c r="E15" s="227"/>
      <c r="F15" s="227"/>
      <c r="G15" s="228"/>
      <c r="H15" s="212"/>
      <c r="I15" s="212"/>
      <c r="J15" s="212"/>
      <c r="K15" s="212"/>
      <c r="L15" s="227"/>
      <c r="M15" s="230"/>
      <c r="N15" s="230"/>
      <c r="O15" s="231"/>
      <c r="P15" s="231"/>
      <c r="Q15" s="214">
        <f t="shared" si="13"/>
        <v>0</v>
      </c>
      <c r="R15" s="230"/>
      <c r="S15" s="230"/>
      <c r="T15" s="231"/>
      <c r="U15" s="231"/>
      <c r="V15" s="214">
        <f t="shared" si="14"/>
        <v>0</v>
      </c>
      <c r="W15" s="230"/>
      <c r="X15" s="230"/>
      <c r="Y15" s="231"/>
      <c r="Z15" s="231"/>
      <c r="AA15" s="214">
        <f t="shared" si="15"/>
        <v>0</v>
      </c>
      <c r="AB15" s="230"/>
      <c r="AC15" s="230"/>
      <c r="AD15" s="231"/>
      <c r="AE15" s="231"/>
      <c r="AF15" s="214">
        <f t="shared" si="16"/>
        <v>0</v>
      </c>
      <c r="AG15" s="230"/>
      <c r="AH15" s="230"/>
      <c r="AI15" s="231"/>
      <c r="AJ15" s="231"/>
      <c r="AK15" s="214">
        <f t="shared" si="17"/>
        <v>0</v>
      </c>
      <c r="AL15" s="230"/>
      <c r="AM15" s="230"/>
      <c r="AN15" s="231"/>
      <c r="AO15" s="231"/>
      <c r="AP15" s="214">
        <f t="shared" si="18"/>
        <v>0</v>
      </c>
      <c r="AQ15" s="230"/>
      <c r="AR15" s="230"/>
      <c r="AS15" s="231"/>
      <c r="AT15" s="231"/>
      <c r="AU15" s="214">
        <f t="shared" si="19"/>
        <v>0</v>
      </c>
      <c r="AV15" s="230"/>
      <c r="AW15" s="230"/>
      <c r="AX15" s="231"/>
      <c r="AY15" s="231"/>
      <c r="AZ15" s="214">
        <f t="shared" si="20"/>
        <v>0</v>
      </c>
      <c r="BA15" s="230"/>
      <c r="BB15" s="230"/>
      <c r="BC15" s="231"/>
      <c r="BD15" s="231"/>
      <c r="BE15" s="214">
        <f t="shared" si="21"/>
        <v>0</v>
      </c>
      <c r="BF15" s="230"/>
      <c r="BG15" s="230"/>
      <c r="BH15" s="231"/>
      <c r="BI15" s="231"/>
      <c r="BJ15" s="214">
        <f t="shared" si="22"/>
        <v>0</v>
      </c>
      <c r="BK15" s="230"/>
      <c r="BL15" s="230"/>
      <c r="BM15" s="231"/>
      <c r="BN15" s="231"/>
      <c r="BO15" s="214">
        <f t="shared" si="23"/>
        <v>0</v>
      </c>
      <c r="BP15" s="230"/>
      <c r="BQ15" s="230"/>
      <c r="BR15" s="231"/>
      <c r="BS15" s="231"/>
      <c r="BT15" s="214">
        <f t="shared" si="24"/>
        <v>0</v>
      </c>
      <c r="BU15" s="232"/>
      <c r="BV15" s="232"/>
      <c r="BW15" s="214">
        <f t="shared" si="25"/>
        <v>0</v>
      </c>
      <c r="BX15" s="214">
        <f t="shared" si="25"/>
        <v>0</v>
      </c>
      <c r="BY15" s="214">
        <f t="shared" si="25"/>
        <v>0</v>
      </c>
    </row>
    <row r="16" spans="1:77" s="233" customFormat="1" ht="19.5">
      <c r="A16" s="226">
        <v>8</v>
      </c>
      <c r="B16" s="234"/>
      <c r="C16" s="212"/>
      <c r="D16" s="212"/>
      <c r="E16" s="227"/>
      <c r="F16" s="227"/>
      <c r="G16" s="228"/>
      <c r="H16" s="212"/>
      <c r="I16" s="212"/>
      <c r="J16" s="212"/>
      <c r="K16" s="212"/>
      <c r="L16" s="227"/>
      <c r="M16" s="230"/>
      <c r="N16" s="230"/>
      <c r="O16" s="231"/>
      <c r="P16" s="231"/>
      <c r="Q16" s="214">
        <f t="shared" si="13"/>
        <v>0</v>
      </c>
      <c r="R16" s="230"/>
      <c r="S16" s="230"/>
      <c r="T16" s="231"/>
      <c r="U16" s="231"/>
      <c r="V16" s="214">
        <f t="shared" si="14"/>
        <v>0</v>
      </c>
      <c r="W16" s="230"/>
      <c r="X16" s="230"/>
      <c r="Y16" s="231"/>
      <c r="Z16" s="231"/>
      <c r="AA16" s="214">
        <f t="shared" si="15"/>
        <v>0</v>
      </c>
      <c r="AB16" s="230"/>
      <c r="AC16" s="230"/>
      <c r="AD16" s="231"/>
      <c r="AE16" s="231"/>
      <c r="AF16" s="214">
        <f t="shared" si="16"/>
        <v>0</v>
      </c>
      <c r="AG16" s="230"/>
      <c r="AH16" s="230"/>
      <c r="AI16" s="231"/>
      <c r="AJ16" s="231"/>
      <c r="AK16" s="214">
        <f t="shared" si="17"/>
        <v>0</v>
      </c>
      <c r="AL16" s="230"/>
      <c r="AM16" s="230"/>
      <c r="AN16" s="231"/>
      <c r="AO16" s="231"/>
      <c r="AP16" s="214">
        <f t="shared" si="18"/>
        <v>0</v>
      </c>
      <c r="AQ16" s="230"/>
      <c r="AR16" s="230"/>
      <c r="AS16" s="231"/>
      <c r="AT16" s="231"/>
      <c r="AU16" s="214">
        <f t="shared" si="19"/>
        <v>0</v>
      </c>
      <c r="AV16" s="230"/>
      <c r="AW16" s="230"/>
      <c r="AX16" s="231"/>
      <c r="AY16" s="231"/>
      <c r="AZ16" s="214">
        <f t="shared" si="20"/>
        <v>0</v>
      </c>
      <c r="BA16" s="230"/>
      <c r="BB16" s="230"/>
      <c r="BC16" s="231"/>
      <c r="BD16" s="231"/>
      <c r="BE16" s="214">
        <f t="shared" si="21"/>
        <v>0</v>
      </c>
      <c r="BF16" s="230"/>
      <c r="BG16" s="230"/>
      <c r="BH16" s="231"/>
      <c r="BI16" s="231"/>
      <c r="BJ16" s="214">
        <f t="shared" si="22"/>
        <v>0</v>
      </c>
      <c r="BK16" s="230"/>
      <c r="BL16" s="230"/>
      <c r="BM16" s="231"/>
      <c r="BN16" s="231"/>
      <c r="BO16" s="214">
        <f t="shared" si="23"/>
        <v>0</v>
      </c>
      <c r="BP16" s="230"/>
      <c r="BQ16" s="230"/>
      <c r="BR16" s="231"/>
      <c r="BS16" s="231"/>
      <c r="BT16" s="214">
        <f t="shared" si="24"/>
        <v>0</v>
      </c>
      <c r="BU16" s="232"/>
      <c r="BV16" s="232"/>
      <c r="BW16" s="214">
        <f t="shared" si="25"/>
        <v>0</v>
      </c>
      <c r="BX16" s="214">
        <f t="shared" si="25"/>
        <v>0</v>
      </c>
      <c r="BY16" s="214">
        <f t="shared" si="25"/>
        <v>0</v>
      </c>
    </row>
    <row r="17" spans="1:77" s="233" customFormat="1" ht="19.5">
      <c r="A17" s="226">
        <v>9</v>
      </c>
      <c r="B17" s="234"/>
      <c r="C17" s="212"/>
      <c r="D17" s="212"/>
      <c r="E17" s="227"/>
      <c r="F17" s="227"/>
      <c r="G17" s="228"/>
      <c r="H17" s="212"/>
      <c r="I17" s="212"/>
      <c r="J17" s="212"/>
      <c r="K17" s="212"/>
      <c r="L17" s="227"/>
      <c r="M17" s="230"/>
      <c r="N17" s="230"/>
      <c r="O17" s="231"/>
      <c r="P17" s="231"/>
      <c r="Q17" s="214">
        <f t="shared" si="13"/>
        <v>0</v>
      </c>
      <c r="R17" s="230"/>
      <c r="S17" s="230"/>
      <c r="T17" s="231"/>
      <c r="U17" s="231"/>
      <c r="V17" s="214">
        <f t="shared" si="14"/>
        <v>0</v>
      </c>
      <c r="W17" s="230"/>
      <c r="X17" s="230"/>
      <c r="Y17" s="231"/>
      <c r="Z17" s="231"/>
      <c r="AA17" s="214">
        <f t="shared" si="15"/>
        <v>0</v>
      </c>
      <c r="AB17" s="230"/>
      <c r="AC17" s="230"/>
      <c r="AD17" s="231"/>
      <c r="AE17" s="231"/>
      <c r="AF17" s="214">
        <f t="shared" si="16"/>
        <v>0</v>
      </c>
      <c r="AG17" s="230"/>
      <c r="AH17" s="230"/>
      <c r="AI17" s="231"/>
      <c r="AJ17" s="231"/>
      <c r="AK17" s="214">
        <f t="shared" si="17"/>
        <v>0</v>
      </c>
      <c r="AL17" s="230"/>
      <c r="AM17" s="230"/>
      <c r="AN17" s="231"/>
      <c r="AO17" s="231"/>
      <c r="AP17" s="214">
        <f t="shared" si="18"/>
        <v>0</v>
      </c>
      <c r="AQ17" s="230"/>
      <c r="AR17" s="230"/>
      <c r="AS17" s="231"/>
      <c r="AT17" s="231"/>
      <c r="AU17" s="214">
        <f t="shared" si="19"/>
        <v>0</v>
      </c>
      <c r="AV17" s="230"/>
      <c r="AW17" s="230"/>
      <c r="AX17" s="231"/>
      <c r="AY17" s="231"/>
      <c r="AZ17" s="214">
        <f t="shared" si="20"/>
        <v>0</v>
      </c>
      <c r="BA17" s="230"/>
      <c r="BB17" s="230"/>
      <c r="BC17" s="231"/>
      <c r="BD17" s="231"/>
      <c r="BE17" s="214">
        <f t="shared" si="21"/>
        <v>0</v>
      </c>
      <c r="BF17" s="230"/>
      <c r="BG17" s="230"/>
      <c r="BH17" s="231"/>
      <c r="BI17" s="231"/>
      <c r="BJ17" s="214">
        <f t="shared" si="22"/>
        <v>0</v>
      </c>
      <c r="BK17" s="230"/>
      <c r="BL17" s="230"/>
      <c r="BM17" s="231"/>
      <c r="BN17" s="231"/>
      <c r="BO17" s="214">
        <f t="shared" si="23"/>
        <v>0</v>
      </c>
      <c r="BP17" s="230"/>
      <c r="BQ17" s="230"/>
      <c r="BR17" s="231"/>
      <c r="BS17" s="231"/>
      <c r="BT17" s="214">
        <f t="shared" si="24"/>
        <v>0</v>
      </c>
      <c r="BU17" s="232"/>
      <c r="BV17" s="232"/>
      <c r="BW17" s="214">
        <f t="shared" si="25"/>
        <v>0</v>
      </c>
      <c r="BX17" s="214">
        <f t="shared" si="25"/>
        <v>0</v>
      </c>
      <c r="BY17" s="214">
        <f t="shared" si="25"/>
        <v>0</v>
      </c>
    </row>
    <row r="18" spans="1:77" s="233" customFormat="1" ht="19.5">
      <c r="A18" s="226">
        <v>10</v>
      </c>
      <c r="B18" s="234"/>
      <c r="C18" s="212"/>
      <c r="D18" s="212"/>
      <c r="E18" s="227"/>
      <c r="F18" s="227"/>
      <c r="G18" s="228"/>
      <c r="H18" s="212"/>
      <c r="I18" s="212"/>
      <c r="J18" s="212"/>
      <c r="K18" s="212"/>
      <c r="L18" s="227"/>
      <c r="M18" s="230"/>
      <c r="N18" s="230"/>
      <c r="O18" s="231"/>
      <c r="P18" s="231"/>
      <c r="Q18" s="214">
        <f t="shared" si="13"/>
        <v>0</v>
      </c>
      <c r="R18" s="230"/>
      <c r="S18" s="230"/>
      <c r="T18" s="231"/>
      <c r="U18" s="231"/>
      <c r="V18" s="214">
        <f t="shared" si="14"/>
        <v>0</v>
      </c>
      <c r="W18" s="230"/>
      <c r="X18" s="230"/>
      <c r="Y18" s="231"/>
      <c r="Z18" s="231"/>
      <c r="AA18" s="214">
        <f t="shared" si="15"/>
        <v>0</v>
      </c>
      <c r="AB18" s="230"/>
      <c r="AC18" s="230"/>
      <c r="AD18" s="231"/>
      <c r="AE18" s="231"/>
      <c r="AF18" s="214">
        <f t="shared" si="16"/>
        <v>0</v>
      </c>
      <c r="AG18" s="230"/>
      <c r="AH18" s="230"/>
      <c r="AI18" s="231"/>
      <c r="AJ18" s="231"/>
      <c r="AK18" s="214">
        <f t="shared" si="17"/>
        <v>0</v>
      </c>
      <c r="AL18" s="230"/>
      <c r="AM18" s="230"/>
      <c r="AN18" s="231"/>
      <c r="AO18" s="231"/>
      <c r="AP18" s="214">
        <f t="shared" si="18"/>
        <v>0</v>
      </c>
      <c r="AQ18" s="230"/>
      <c r="AR18" s="230"/>
      <c r="AS18" s="231"/>
      <c r="AT18" s="231"/>
      <c r="AU18" s="214">
        <f t="shared" si="19"/>
        <v>0</v>
      </c>
      <c r="AV18" s="230"/>
      <c r="AW18" s="230"/>
      <c r="AX18" s="231"/>
      <c r="AY18" s="231"/>
      <c r="AZ18" s="214">
        <f t="shared" si="20"/>
        <v>0</v>
      </c>
      <c r="BA18" s="230"/>
      <c r="BB18" s="230"/>
      <c r="BC18" s="231"/>
      <c r="BD18" s="231"/>
      <c r="BE18" s="214">
        <f t="shared" si="21"/>
        <v>0</v>
      </c>
      <c r="BF18" s="230"/>
      <c r="BG18" s="230"/>
      <c r="BH18" s="231"/>
      <c r="BI18" s="231"/>
      <c r="BJ18" s="214">
        <f t="shared" si="22"/>
        <v>0</v>
      </c>
      <c r="BK18" s="230"/>
      <c r="BL18" s="230"/>
      <c r="BM18" s="231"/>
      <c r="BN18" s="231"/>
      <c r="BO18" s="214">
        <f t="shared" si="23"/>
        <v>0</v>
      </c>
      <c r="BP18" s="230"/>
      <c r="BQ18" s="230"/>
      <c r="BR18" s="231"/>
      <c r="BS18" s="231"/>
      <c r="BT18" s="214">
        <f t="shared" si="24"/>
        <v>0</v>
      </c>
      <c r="BU18" s="232"/>
      <c r="BV18" s="232"/>
      <c r="BW18" s="214">
        <f t="shared" si="25"/>
        <v>0</v>
      </c>
      <c r="BX18" s="214">
        <f t="shared" si="25"/>
        <v>0</v>
      </c>
      <c r="BY18" s="214">
        <f t="shared" si="25"/>
        <v>0</v>
      </c>
    </row>
    <row r="19" spans="1:77" s="233" customFormat="1" ht="19.5">
      <c r="A19" s="226">
        <v>11</v>
      </c>
      <c r="B19" s="234"/>
      <c r="C19" s="212"/>
      <c r="D19" s="212"/>
      <c r="E19" s="227"/>
      <c r="F19" s="227"/>
      <c r="G19" s="228"/>
      <c r="H19" s="212"/>
      <c r="I19" s="212"/>
      <c r="J19" s="212"/>
      <c r="K19" s="212"/>
      <c r="L19" s="227"/>
      <c r="M19" s="230"/>
      <c r="N19" s="230"/>
      <c r="O19" s="231"/>
      <c r="P19" s="231"/>
      <c r="Q19" s="214">
        <f t="shared" si="13"/>
        <v>0</v>
      </c>
      <c r="R19" s="230"/>
      <c r="S19" s="230"/>
      <c r="T19" s="231"/>
      <c r="U19" s="231"/>
      <c r="V19" s="214">
        <f t="shared" si="14"/>
        <v>0</v>
      </c>
      <c r="W19" s="230"/>
      <c r="X19" s="230"/>
      <c r="Y19" s="231"/>
      <c r="Z19" s="231"/>
      <c r="AA19" s="214">
        <f t="shared" si="15"/>
        <v>0</v>
      </c>
      <c r="AB19" s="230"/>
      <c r="AC19" s="230"/>
      <c r="AD19" s="231"/>
      <c r="AE19" s="231"/>
      <c r="AF19" s="214">
        <f t="shared" si="16"/>
        <v>0</v>
      </c>
      <c r="AG19" s="230"/>
      <c r="AH19" s="230"/>
      <c r="AI19" s="231"/>
      <c r="AJ19" s="231"/>
      <c r="AK19" s="214">
        <f t="shared" si="17"/>
        <v>0</v>
      </c>
      <c r="AL19" s="230"/>
      <c r="AM19" s="230"/>
      <c r="AN19" s="231"/>
      <c r="AO19" s="231"/>
      <c r="AP19" s="214">
        <f t="shared" si="18"/>
        <v>0</v>
      </c>
      <c r="AQ19" s="230"/>
      <c r="AR19" s="230"/>
      <c r="AS19" s="231"/>
      <c r="AT19" s="231"/>
      <c r="AU19" s="214">
        <f t="shared" si="19"/>
        <v>0</v>
      </c>
      <c r="AV19" s="230"/>
      <c r="AW19" s="230"/>
      <c r="AX19" s="231"/>
      <c r="AY19" s="231"/>
      <c r="AZ19" s="214">
        <f t="shared" si="20"/>
        <v>0</v>
      </c>
      <c r="BA19" s="230"/>
      <c r="BB19" s="230"/>
      <c r="BC19" s="231"/>
      <c r="BD19" s="231"/>
      <c r="BE19" s="214">
        <f t="shared" si="21"/>
        <v>0</v>
      </c>
      <c r="BF19" s="230"/>
      <c r="BG19" s="230"/>
      <c r="BH19" s="231"/>
      <c r="BI19" s="231"/>
      <c r="BJ19" s="214">
        <f t="shared" si="22"/>
        <v>0</v>
      </c>
      <c r="BK19" s="230"/>
      <c r="BL19" s="230"/>
      <c r="BM19" s="231"/>
      <c r="BN19" s="231"/>
      <c r="BO19" s="214">
        <f t="shared" si="23"/>
        <v>0</v>
      </c>
      <c r="BP19" s="230"/>
      <c r="BQ19" s="230"/>
      <c r="BR19" s="231"/>
      <c r="BS19" s="231"/>
      <c r="BT19" s="214">
        <f t="shared" si="24"/>
        <v>0</v>
      </c>
      <c r="BU19" s="232"/>
      <c r="BV19" s="232"/>
      <c r="BW19" s="214">
        <f t="shared" si="25"/>
        <v>0</v>
      </c>
      <c r="BX19" s="214">
        <f t="shared" si="25"/>
        <v>0</v>
      </c>
      <c r="BY19" s="214">
        <f t="shared" si="25"/>
        <v>0</v>
      </c>
    </row>
    <row r="20" spans="1:77" s="233" customFormat="1" ht="19.5">
      <c r="A20" s="226">
        <v>12</v>
      </c>
      <c r="B20" s="234"/>
      <c r="C20" s="212"/>
      <c r="D20" s="212"/>
      <c r="E20" s="227"/>
      <c r="F20" s="227"/>
      <c r="G20" s="228"/>
      <c r="H20" s="212"/>
      <c r="I20" s="212"/>
      <c r="J20" s="212"/>
      <c r="K20" s="212"/>
      <c r="L20" s="227"/>
      <c r="M20" s="230"/>
      <c r="N20" s="230"/>
      <c r="O20" s="231"/>
      <c r="P20" s="231"/>
      <c r="Q20" s="214">
        <f t="shared" si="13"/>
        <v>0</v>
      </c>
      <c r="R20" s="230"/>
      <c r="S20" s="230"/>
      <c r="T20" s="231"/>
      <c r="U20" s="231"/>
      <c r="V20" s="214">
        <f t="shared" si="14"/>
        <v>0</v>
      </c>
      <c r="W20" s="230"/>
      <c r="X20" s="230"/>
      <c r="Y20" s="231"/>
      <c r="Z20" s="231"/>
      <c r="AA20" s="214">
        <f t="shared" si="15"/>
        <v>0</v>
      </c>
      <c r="AB20" s="230"/>
      <c r="AC20" s="230"/>
      <c r="AD20" s="231"/>
      <c r="AE20" s="231"/>
      <c r="AF20" s="214">
        <f t="shared" si="16"/>
        <v>0</v>
      </c>
      <c r="AG20" s="230"/>
      <c r="AH20" s="230"/>
      <c r="AI20" s="231"/>
      <c r="AJ20" s="231"/>
      <c r="AK20" s="214">
        <f t="shared" si="17"/>
        <v>0</v>
      </c>
      <c r="AL20" s="230"/>
      <c r="AM20" s="230"/>
      <c r="AN20" s="231"/>
      <c r="AO20" s="231"/>
      <c r="AP20" s="214">
        <f t="shared" si="18"/>
        <v>0</v>
      </c>
      <c r="AQ20" s="230"/>
      <c r="AR20" s="230"/>
      <c r="AS20" s="231"/>
      <c r="AT20" s="231"/>
      <c r="AU20" s="214">
        <f t="shared" si="19"/>
        <v>0</v>
      </c>
      <c r="AV20" s="230"/>
      <c r="AW20" s="230"/>
      <c r="AX20" s="231"/>
      <c r="AY20" s="231"/>
      <c r="AZ20" s="214">
        <f t="shared" si="20"/>
        <v>0</v>
      </c>
      <c r="BA20" s="230"/>
      <c r="BB20" s="230"/>
      <c r="BC20" s="231"/>
      <c r="BD20" s="231"/>
      <c r="BE20" s="214">
        <f t="shared" si="21"/>
        <v>0</v>
      </c>
      <c r="BF20" s="230"/>
      <c r="BG20" s="230"/>
      <c r="BH20" s="231"/>
      <c r="BI20" s="231"/>
      <c r="BJ20" s="214">
        <f t="shared" si="22"/>
        <v>0</v>
      </c>
      <c r="BK20" s="230"/>
      <c r="BL20" s="230"/>
      <c r="BM20" s="231"/>
      <c r="BN20" s="231"/>
      <c r="BO20" s="214">
        <f t="shared" si="23"/>
        <v>0</v>
      </c>
      <c r="BP20" s="230"/>
      <c r="BQ20" s="230"/>
      <c r="BR20" s="231"/>
      <c r="BS20" s="231"/>
      <c r="BT20" s="214">
        <f t="shared" si="24"/>
        <v>0</v>
      </c>
      <c r="BU20" s="232"/>
      <c r="BV20" s="232"/>
      <c r="BW20" s="214">
        <f t="shared" si="25"/>
        <v>0</v>
      </c>
      <c r="BX20" s="214">
        <f t="shared" si="25"/>
        <v>0</v>
      </c>
      <c r="BY20" s="214">
        <f t="shared" si="25"/>
        <v>0</v>
      </c>
    </row>
    <row r="21" spans="1:77" s="233" customFormat="1" ht="19.5">
      <c r="A21" s="226">
        <v>13</v>
      </c>
      <c r="B21" s="234"/>
      <c r="C21" s="212"/>
      <c r="D21" s="212"/>
      <c r="E21" s="227"/>
      <c r="F21" s="227"/>
      <c r="G21" s="228"/>
      <c r="H21" s="212"/>
      <c r="I21" s="212"/>
      <c r="J21" s="212"/>
      <c r="K21" s="212"/>
      <c r="L21" s="227"/>
      <c r="M21" s="230"/>
      <c r="N21" s="230"/>
      <c r="O21" s="231"/>
      <c r="P21" s="231"/>
      <c r="Q21" s="214">
        <f t="shared" si="13"/>
        <v>0</v>
      </c>
      <c r="R21" s="230"/>
      <c r="S21" s="230"/>
      <c r="T21" s="231"/>
      <c r="U21" s="231"/>
      <c r="V21" s="214">
        <f t="shared" si="14"/>
        <v>0</v>
      </c>
      <c r="W21" s="230"/>
      <c r="X21" s="230"/>
      <c r="Y21" s="231"/>
      <c r="Z21" s="231"/>
      <c r="AA21" s="214">
        <f t="shared" si="15"/>
        <v>0</v>
      </c>
      <c r="AB21" s="230"/>
      <c r="AC21" s="230"/>
      <c r="AD21" s="231"/>
      <c r="AE21" s="231"/>
      <c r="AF21" s="214">
        <f t="shared" si="16"/>
        <v>0</v>
      </c>
      <c r="AG21" s="230"/>
      <c r="AH21" s="230"/>
      <c r="AI21" s="231"/>
      <c r="AJ21" s="231"/>
      <c r="AK21" s="214">
        <f t="shared" si="17"/>
        <v>0</v>
      </c>
      <c r="AL21" s="230"/>
      <c r="AM21" s="230"/>
      <c r="AN21" s="231"/>
      <c r="AO21" s="231"/>
      <c r="AP21" s="214">
        <f t="shared" si="18"/>
        <v>0</v>
      </c>
      <c r="AQ21" s="230"/>
      <c r="AR21" s="230"/>
      <c r="AS21" s="231"/>
      <c r="AT21" s="231"/>
      <c r="AU21" s="214">
        <f t="shared" si="19"/>
        <v>0</v>
      </c>
      <c r="AV21" s="230"/>
      <c r="AW21" s="230"/>
      <c r="AX21" s="231"/>
      <c r="AY21" s="231"/>
      <c r="AZ21" s="214">
        <f t="shared" si="20"/>
        <v>0</v>
      </c>
      <c r="BA21" s="230"/>
      <c r="BB21" s="230"/>
      <c r="BC21" s="231"/>
      <c r="BD21" s="231"/>
      <c r="BE21" s="214">
        <f t="shared" si="21"/>
        <v>0</v>
      </c>
      <c r="BF21" s="230"/>
      <c r="BG21" s="230"/>
      <c r="BH21" s="231"/>
      <c r="BI21" s="231"/>
      <c r="BJ21" s="214">
        <f t="shared" si="22"/>
        <v>0</v>
      </c>
      <c r="BK21" s="230"/>
      <c r="BL21" s="230"/>
      <c r="BM21" s="231"/>
      <c r="BN21" s="231"/>
      <c r="BO21" s="214">
        <f t="shared" si="23"/>
        <v>0</v>
      </c>
      <c r="BP21" s="230"/>
      <c r="BQ21" s="230"/>
      <c r="BR21" s="231"/>
      <c r="BS21" s="231"/>
      <c r="BT21" s="214">
        <f t="shared" si="24"/>
        <v>0</v>
      </c>
      <c r="BU21" s="232"/>
      <c r="BV21" s="232"/>
      <c r="BW21" s="214">
        <f t="shared" si="25"/>
        <v>0</v>
      </c>
      <c r="BX21" s="214">
        <f t="shared" si="25"/>
        <v>0</v>
      </c>
      <c r="BY21" s="214">
        <f t="shared" si="25"/>
        <v>0</v>
      </c>
    </row>
    <row r="22" spans="1:77" s="233" customFormat="1" ht="19.5">
      <c r="A22" s="226">
        <v>14</v>
      </c>
      <c r="B22" s="234"/>
      <c r="C22" s="212"/>
      <c r="D22" s="212"/>
      <c r="E22" s="227"/>
      <c r="F22" s="227"/>
      <c r="G22" s="228"/>
      <c r="H22" s="212"/>
      <c r="I22" s="212"/>
      <c r="J22" s="212"/>
      <c r="K22" s="212"/>
      <c r="L22" s="227"/>
      <c r="M22" s="230"/>
      <c r="N22" s="230"/>
      <c r="O22" s="231"/>
      <c r="P22" s="231"/>
      <c r="Q22" s="214">
        <f t="shared" si="13"/>
        <v>0</v>
      </c>
      <c r="R22" s="230"/>
      <c r="S22" s="230"/>
      <c r="T22" s="231"/>
      <c r="U22" s="231"/>
      <c r="V22" s="214">
        <f t="shared" si="14"/>
        <v>0</v>
      </c>
      <c r="W22" s="230"/>
      <c r="X22" s="230"/>
      <c r="Y22" s="231"/>
      <c r="Z22" s="231"/>
      <c r="AA22" s="214">
        <f t="shared" si="15"/>
        <v>0</v>
      </c>
      <c r="AB22" s="230"/>
      <c r="AC22" s="230"/>
      <c r="AD22" s="231"/>
      <c r="AE22" s="231"/>
      <c r="AF22" s="214">
        <f t="shared" si="16"/>
        <v>0</v>
      </c>
      <c r="AG22" s="230"/>
      <c r="AH22" s="230"/>
      <c r="AI22" s="231"/>
      <c r="AJ22" s="231"/>
      <c r="AK22" s="214">
        <f t="shared" si="17"/>
        <v>0</v>
      </c>
      <c r="AL22" s="230"/>
      <c r="AM22" s="230"/>
      <c r="AN22" s="231"/>
      <c r="AO22" s="231"/>
      <c r="AP22" s="214">
        <f t="shared" si="18"/>
        <v>0</v>
      </c>
      <c r="AQ22" s="230"/>
      <c r="AR22" s="230"/>
      <c r="AS22" s="231"/>
      <c r="AT22" s="231"/>
      <c r="AU22" s="214">
        <f t="shared" si="19"/>
        <v>0</v>
      </c>
      <c r="AV22" s="230"/>
      <c r="AW22" s="230"/>
      <c r="AX22" s="231"/>
      <c r="AY22" s="231"/>
      <c r="AZ22" s="214">
        <f t="shared" si="20"/>
        <v>0</v>
      </c>
      <c r="BA22" s="230"/>
      <c r="BB22" s="230"/>
      <c r="BC22" s="231"/>
      <c r="BD22" s="231"/>
      <c r="BE22" s="214">
        <f t="shared" si="21"/>
        <v>0</v>
      </c>
      <c r="BF22" s="230"/>
      <c r="BG22" s="230"/>
      <c r="BH22" s="231"/>
      <c r="BI22" s="231"/>
      <c r="BJ22" s="214">
        <f t="shared" si="22"/>
        <v>0</v>
      </c>
      <c r="BK22" s="230"/>
      <c r="BL22" s="230"/>
      <c r="BM22" s="231"/>
      <c r="BN22" s="231"/>
      <c r="BO22" s="214">
        <f t="shared" si="23"/>
        <v>0</v>
      </c>
      <c r="BP22" s="230"/>
      <c r="BQ22" s="230"/>
      <c r="BR22" s="231"/>
      <c r="BS22" s="231"/>
      <c r="BT22" s="214">
        <f t="shared" si="24"/>
        <v>0</v>
      </c>
      <c r="BU22" s="232"/>
      <c r="BV22" s="232"/>
      <c r="BW22" s="214">
        <f t="shared" si="25"/>
        <v>0</v>
      </c>
      <c r="BX22" s="214">
        <f t="shared" si="25"/>
        <v>0</v>
      </c>
      <c r="BY22" s="214">
        <f t="shared" si="25"/>
        <v>0</v>
      </c>
    </row>
    <row r="23" spans="1:77" s="233" customFormat="1" ht="19.5">
      <c r="A23" s="226">
        <v>15</v>
      </c>
      <c r="B23" s="234"/>
      <c r="C23" s="212"/>
      <c r="D23" s="212"/>
      <c r="E23" s="227"/>
      <c r="F23" s="227"/>
      <c r="G23" s="228"/>
      <c r="H23" s="212"/>
      <c r="I23" s="212"/>
      <c r="J23" s="212"/>
      <c r="K23" s="212"/>
      <c r="L23" s="227"/>
      <c r="M23" s="230"/>
      <c r="N23" s="230"/>
      <c r="O23" s="231"/>
      <c r="P23" s="231"/>
      <c r="Q23" s="214">
        <f t="shared" si="13"/>
        <v>0</v>
      </c>
      <c r="R23" s="230"/>
      <c r="S23" s="230"/>
      <c r="T23" s="231"/>
      <c r="U23" s="231"/>
      <c r="V23" s="214">
        <f t="shared" si="14"/>
        <v>0</v>
      </c>
      <c r="W23" s="230"/>
      <c r="X23" s="230"/>
      <c r="Y23" s="231"/>
      <c r="Z23" s="231"/>
      <c r="AA23" s="214">
        <f t="shared" si="15"/>
        <v>0</v>
      </c>
      <c r="AB23" s="230"/>
      <c r="AC23" s="230"/>
      <c r="AD23" s="231"/>
      <c r="AE23" s="231"/>
      <c r="AF23" s="214">
        <f t="shared" si="16"/>
        <v>0</v>
      </c>
      <c r="AG23" s="230"/>
      <c r="AH23" s="230"/>
      <c r="AI23" s="231"/>
      <c r="AJ23" s="231"/>
      <c r="AK23" s="214">
        <f t="shared" si="17"/>
        <v>0</v>
      </c>
      <c r="AL23" s="230"/>
      <c r="AM23" s="230"/>
      <c r="AN23" s="231"/>
      <c r="AO23" s="231"/>
      <c r="AP23" s="214">
        <f t="shared" si="18"/>
        <v>0</v>
      </c>
      <c r="AQ23" s="230"/>
      <c r="AR23" s="230"/>
      <c r="AS23" s="231"/>
      <c r="AT23" s="231"/>
      <c r="AU23" s="214">
        <f t="shared" si="19"/>
        <v>0</v>
      </c>
      <c r="AV23" s="230"/>
      <c r="AW23" s="230"/>
      <c r="AX23" s="231"/>
      <c r="AY23" s="231"/>
      <c r="AZ23" s="214">
        <f t="shared" si="20"/>
        <v>0</v>
      </c>
      <c r="BA23" s="230"/>
      <c r="BB23" s="230"/>
      <c r="BC23" s="231"/>
      <c r="BD23" s="231"/>
      <c r="BE23" s="214">
        <f t="shared" si="21"/>
        <v>0</v>
      </c>
      <c r="BF23" s="230"/>
      <c r="BG23" s="230"/>
      <c r="BH23" s="231"/>
      <c r="BI23" s="231"/>
      <c r="BJ23" s="214">
        <f t="shared" si="22"/>
        <v>0</v>
      </c>
      <c r="BK23" s="230"/>
      <c r="BL23" s="230"/>
      <c r="BM23" s="231"/>
      <c r="BN23" s="231"/>
      <c r="BO23" s="214">
        <f t="shared" si="23"/>
        <v>0</v>
      </c>
      <c r="BP23" s="230"/>
      <c r="BQ23" s="230"/>
      <c r="BR23" s="231"/>
      <c r="BS23" s="231"/>
      <c r="BT23" s="214">
        <f t="shared" si="24"/>
        <v>0</v>
      </c>
      <c r="BU23" s="232"/>
      <c r="BV23" s="232"/>
      <c r="BW23" s="214">
        <f t="shared" si="25"/>
        <v>0</v>
      </c>
      <c r="BX23" s="214">
        <f t="shared" si="25"/>
        <v>0</v>
      </c>
      <c r="BY23" s="214">
        <f t="shared" si="25"/>
        <v>0</v>
      </c>
    </row>
    <row r="24" spans="1:77" s="233" customFormat="1" ht="19.5">
      <c r="A24" s="226">
        <v>16</v>
      </c>
      <c r="B24" s="234"/>
      <c r="C24" s="212"/>
      <c r="D24" s="212"/>
      <c r="E24" s="227"/>
      <c r="F24" s="227"/>
      <c r="G24" s="228"/>
      <c r="H24" s="212"/>
      <c r="I24" s="212"/>
      <c r="J24" s="212"/>
      <c r="K24" s="212"/>
      <c r="L24" s="227"/>
      <c r="M24" s="230"/>
      <c r="N24" s="230"/>
      <c r="O24" s="231"/>
      <c r="P24" s="231"/>
      <c r="Q24" s="214">
        <f t="shared" si="13"/>
        <v>0</v>
      </c>
      <c r="R24" s="230"/>
      <c r="S24" s="230"/>
      <c r="T24" s="231"/>
      <c r="U24" s="231"/>
      <c r="V24" s="214">
        <f t="shared" si="14"/>
        <v>0</v>
      </c>
      <c r="W24" s="230"/>
      <c r="X24" s="230"/>
      <c r="Y24" s="231"/>
      <c r="Z24" s="231"/>
      <c r="AA24" s="214">
        <f t="shared" si="15"/>
        <v>0</v>
      </c>
      <c r="AB24" s="230"/>
      <c r="AC24" s="230"/>
      <c r="AD24" s="231"/>
      <c r="AE24" s="231"/>
      <c r="AF24" s="214">
        <f t="shared" si="16"/>
        <v>0</v>
      </c>
      <c r="AG24" s="230"/>
      <c r="AH24" s="230"/>
      <c r="AI24" s="231"/>
      <c r="AJ24" s="231"/>
      <c r="AK24" s="214">
        <f t="shared" si="17"/>
        <v>0</v>
      </c>
      <c r="AL24" s="230"/>
      <c r="AM24" s="230"/>
      <c r="AN24" s="231"/>
      <c r="AO24" s="231"/>
      <c r="AP24" s="214">
        <f t="shared" si="18"/>
        <v>0</v>
      </c>
      <c r="AQ24" s="230"/>
      <c r="AR24" s="230"/>
      <c r="AS24" s="231"/>
      <c r="AT24" s="231"/>
      <c r="AU24" s="214">
        <f t="shared" si="19"/>
        <v>0</v>
      </c>
      <c r="AV24" s="230"/>
      <c r="AW24" s="230"/>
      <c r="AX24" s="231"/>
      <c r="AY24" s="231"/>
      <c r="AZ24" s="214">
        <f t="shared" si="20"/>
        <v>0</v>
      </c>
      <c r="BA24" s="230"/>
      <c r="BB24" s="230"/>
      <c r="BC24" s="231"/>
      <c r="BD24" s="231"/>
      <c r="BE24" s="214">
        <f t="shared" si="21"/>
        <v>0</v>
      </c>
      <c r="BF24" s="230"/>
      <c r="BG24" s="230"/>
      <c r="BH24" s="231"/>
      <c r="BI24" s="231"/>
      <c r="BJ24" s="214">
        <f t="shared" si="22"/>
        <v>0</v>
      </c>
      <c r="BK24" s="230"/>
      <c r="BL24" s="230"/>
      <c r="BM24" s="231"/>
      <c r="BN24" s="231"/>
      <c r="BO24" s="214">
        <f t="shared" si="23"/>
        <v>0</v>
      </c>
      <c r="BP24" s="230"/>
      <c r="BQ24" s="230"/>
      <c r="BR24" s="231"/>
      <c r="BS24" s="231"/>
      <c r="BT24" s="214">
        <f t="shared" si="24"/>
        <v>0</v>
      </c>
      <c r="BU24" s="232"/>
      <c r="BV24" s="232"/>
      <c r="BW24" s="214">
        <f t="shared" si="25"/>
        <v>0</v>
      </c>
      <c r="BX24" s="214">
        <f t="shared" si="25"/>
        <v>0</v>
      </c>
      <c r="BY24" s="214">
        <f t="shared" si="25"/>
        <v>0</v>
      </c>
    </row>
    <row r="25" spans="1:77" s="233" customFormat="1" ht="19.5">
      <c r="A25" s="226">
        <v>17</v>
      </c>
      <c r="B25" s="234"/>
      <c r="C25" s="212"/>
      <c r="D25" s="212"/>
      <c r="E25" s="227"/>
      <c r="F25" s="227"/>
      <c r="G25" s="228"/>
      <c r="H25" s="212"/>
      <c r="I25" s="212"/>
      <c r="J25" s="212"/>
      <c r="K25" s="212"/>
      <c r="L25" s="227"/>
      <c r="M25" s="230"/>
      <c r="N25" s="230"/>
      <c r="O25" s="231"/>
      <c r="P25" s="231"/>
      <c r="Q25" s="214">
        <f t="shared" si="13"/>
        <v>0</v>
      </c>
      <c r="R25" s="230"/>
      <c r="S25" s="230"/>
      <c r="T25" s="231"/>
      <c r="U25" s="231"/>
      <c r="V25" s="214">
        <f t="shared" si="14"/>
        <v>0</v>
      </c>
      <c r="W25" s="230"/>
      <c r="X25" s="230"/>
      <c r="Y25" s="231"/>
      <c r="Z25" s="231"/>
      <c r="AA25" s="214">
        <f t="shared" si="15"/>
        <v>0</v>
      </c>
      <c r="AB25" s="230"/>
      <c r="AC25" s="230"/>
      <c r="AD25" s="231"/>
      <c r="AE25" s="231"/>
      <c r="AF25" s="214">
        <f t="shared" si="16"/>
        <v>0</v>
      </c>
      <c r="AG25" s="230"/>
      <c r="AH25" s="230"/>
      <c r="AI25" s="231"/>
      <c r="AJ25" s="231"/>
      <c r="AK25" s="214">
        <f t="shared" si="17"/>
        <v>0</v>
      </c>
      <c r="AL25" s="230"/>
      <c r="AM25" s="230"/>
      <c r="AN25" s="231"/>
      <c r="AO25" s="231"/>
      <c r="AP25" s="214">
        <f t="shared" si="18"/>
        <v>0</v>
      </c>
      <c r="AQ25" s="230"/>
      <c r="AR25" s="230"/>
      <c r="AS25" s="231"/>
      <c r="AT25" s="231"/>
      <c r="AU25" s="214">
        <f t="shared" si="19"/>
        <v>0</v>
      </c>
      <c r="AV25" s="230"/>
      <c r="AW25" s="230"/>
      <c r="AX25" s="231"/>
      <c r="AY25" s="231"/>
      <c r="AZ25" s="214">
        <f t="shared" si="20"/>
        <v>0</v>
      </c>
      <c r="BA25" s="230"/>
      <c r="BB25" s="230"/>
      <c r="BC25" s="231"/>
      <c r="BD25" s="231"/>
      <c r="BE25" s="214">
        <f t="shared" si="21"/>
        <v>0</v>
      </c>
      <c r="BF25" s="230"/>
      <c r="BG25" s="230"/>
      <c r="BH25" s="231"/>
      <c r="BI25" s="231"/>
      <c r="BJ25" s="214">
        <f t="shared" si="22"/>
        <v>0</v>
      </c>
      <c r="BK25" s="230"/>
      <c r="BL25" s="230"/>
      <c r="BM25" s="231"/>
      <c r="BN25" s="231"/>
      <c r="BO25" s="214">
        <f t="shared" si="23"/>
        <v>0</v>
      </c>
      <c r="BP25" s="230"/>
      <c r="BQ25" s="230"/>
      <c r="BR25" s="231"/>
      <c r="BS25" s="231"/>
      <c r="BT25" s="214">
        <f t="shared" si="24"/>
        <v>0</v>
      </c>
      <c r="BU25" s="232"/>
      <c r="BV25" s="232"/>
      <c r="BW25" s="214">
        <f t="shared" si="25"/>
        <v>0</v>
      </c>
      <c r="BX25" s="214">
        <f t="shared" si="25"/>
        <v>0</v>
      </c>
      <c r="BY25" s="214">
        <f t="shared" si="25"/>
        <v>0</v>
      </c>
    </row>
    <row r="26" spans="1:77" s="233" customFormat="1" ht="19.5">
      <c r="A26" s="226">
        <v>18</v>
      </c>
      <c r="B26" s="234"/>
      <c r="C26" s="212"/>
      <c r="D26" s="212"/>
      <c r="E26" s="227"/>
      <c r="F26" s="227"/>
      <c r="G26" s="228"/>
      <c r="H26" s="212"/>
      <c r="I26" s="212"/>
      <c r="J26" s="212"/>
      <c r="K26" s="212"/>
      <c r="L26" s="227"/>
      <c r="M26" s="230"/>
      <c r="N26" s="230"/>
      <c r="O26" s="231"/>
      <c r="P26" s="231"/>
      <c r="Q26" s="214">
        <f t="shared" si="13"/>
        <v>0</v>
      </c>
      <c r="R26" s="230"/>
      <c r="S26" s="230"/>
      <c r="T26" s="231"/>
      <c r="U26" s="231"/>
      <c r="V26" s="214">
        <f t="shared" si="14"/>
        <v>0</v>
      </c>
      <c r="W26" s="230"/>
      <c r="X26" s="230"/>
      <c r="Y26" s="231"/>
      <c r="Z26" s="231"/>
      <c r="AA26" s="214">
        <f t="shared" si="15"/>
        <v>0</v>
      </c>
      <c r="AB26" s="230"/>
      <c r="AC26" s="230"/>
      <c r="AD26" s="231"/>
      <c r="AE26" s="231"/>
      <c r="AF26" s="214">
        <f t="shared" si="16"/>
        <v>0</v>
      </c>
      <c r="AG26" s="230"/>
      <c r="AH26" s="230"/>
      <c r="AI26" s="231"/>
      <c r="AJ26" s="231"/>
      <c r="AK26" s="214">
        <f t="shared" si="17"/>
        <v>0</v>
      </c>
      <c r="AL26" s="230"/>
      <c r="AM26" s="230"/>
      <c r="AN26" s="231"/>
      <c r="AO26" s="231"/>
      <c r="AP26" s="214">
        <f t="shared" si="18"/>
        <v>0</v>
      </c>
      <c r="AQ26" s="230"/>
      <c r="AR26" s="230"/>
      <c r="AS26" s="231"/>
      <c r="AT26" s="231"/>
      <c r="AU26" s="214">
        <f t="shared" si="19"/>
        <v>0</v>
      </c>
      <c r="AV26" s="230"/>
      <c r="AW26" s="230"/>
      <c r="AX26" s="231"/>
      <c r="AY26" s="231"/>
      <c r="AZ26" s="214">
        <f t="shared" si="20"/>
        <v>0</v>
      </c>
      <c r="BA26" s="230"/>
      <c r="BB26" s="230"/>
      <c r="BC26" s="231"/>
      <c r="BD26" s="231"/>
      <c r="BE26" s="214">
        <f t="shared" si="21"/>
        <v>0</v>
      </c>
      <c r="BF26" s="230"/>
      <c r="BG26" s="230"/>
      <c r="BH26" s="231"/>
      <c r="BI26" s="231"/>
      <c r="BJ26" s="214">
        <f t="shared" si="22"/>
        <v>0</v>
      </c>
      <c r="BK26" s="230"/>
      <c r="BL26" s="230"/>
      <c r="BM26" s="231"/>
      <c r="BN26" s="231"/>
      <c r="BO26" s="214">
        <f t="shared" si="23"/>
        <v>0</v>
      </c>
      <c r="BP26" s="230"/>
      <c r="BQ26" s="230"/>
      <c r="BR26" s="231"/>
      <c r="BS26" s="231"/>
      <c r="BT26" s="214">
        <f t="shared" si="24"/>
        <v>0</v>
      </c>
      <c r="BU26" s="232"/>
      <c r="BV26" s="232"/>
      <c r="BW26" s="214">
        <f t="shared" si="25"/>
        <v>0</v>
      </c>
      <c r="BX26" s="214">
        <f t="shared" si="25"/>
        <v>0</v>
      </c>
      <c r="BY26" s="214">
        <f t="shared" si="25"/>
        <v>0</v>
      </c>
    </row>
    <row r="27" spans="1:77" s="233" customFormat="1" ht="19.5">
      <c r="A27" s="226">
        <v>19</v>
      </c>
      <c r="B27" s="234"/>
      <c r="C27" s="212"/>
      <c r="D27" s="212"/>
      <c r="E27" s="227"/>
      <c r="F27" s="227"/>
      <c r="G27" s="228"/>
      <c r="H27" s="212"/>
      <c r="I27" s="212"/>
      <c r="J27" s="212"/>
      <c r="K27" s="212"/>
      <c r="L27" s="227"/>
      <c r="M27" s="230"/>
      <c r="N27" s="230"/>
      <c r="O27" s="231"/>
      <c r="P27" s="231"/>
      <c r="Q27" s="214">
        <f t="shared" si="13"/>
        <v>0</v>
      </c>
      <c r="R27" s="230"/>
      <c r="S27" s="230"/>
      <c r="T27" s="231"/>
      <c r="U27" s="231"/>
      <c r="V27" s="214">
        <f t="shared" si="14"/>
        <v>0</v>
      </c>
      <c r="W27" s="230"/>
      <c r="X27" s="230"/>
      <c r="Y27" s="231"/>
      <c r="Z27" s="231"/>
      <c r="AA27" s="214">
        <f t="shared" si="15"/>
        <v>0</v>
      </c>
      <c r="AB27" s="230"/>
      <c r="AC27" s="230"/>
      <c r="AD27" s="231"/>
      <c r="AE27" s="231"/>
      <c r="AF27" s="214">
        <f t="shared" si="16"/>
        <v>0</v>
      </c>
      <c r="AG27" s="230"/>
      <c r="AH27" s="230"/>
      <c r="AI27" s="231"/>
      <c r="AJ27" s="231"/>
      <c r="AK27" s="214">
        <f t="shared" si="17"/>
        <v>0</v>
      </c>
      <c r="AL27" s="230"/>
      <c r="AM27" s="230"/>
      <c r="AN27" s="231"/>
      <c r="AO27" s="231"/>
      <c r="AP27" s="214">
        <f t="shared" si="18"/>
        <v>0</v>
      </c>
      <c r="AQ27" s="230"/>
      <c r="AR27" s="230"/>
      <c r="AS27" s="231"/>
      <c r="AT27" s="231"/>
      <c r="AU27" s="214">
        <f t="shared" si="19"/>
        <v>0</v>
      </c>
      <c r="AV27" s="230"/>
      <c r="AW27" s="230"/>
      <c r="AX27" s="231"/>
      <c r="AY27" s="231"/>
      <c r="AZ27" s="214">
        <f t="shared" si="20"/>
        <v>0</v>
      </c>
      <c r="BA27" s="230"/>
      <c r="BB27" s="230"/>
      <c r="BC27" s="231"/>
      <c r="BD27" s="231"/>
      <c r="BE27" s="214">
        <f t="shared" si="21"/>
        <v>0</v>
      </c>
      <c r="BF27" s="230"/>
      <c r="BG27" s="230"/>
      <c r="BH27" s="231"/>
      <c r="BI27" s="231"/>
      <c r="BJ27" s="214">
        <f t="shared" si="22"/>
        <v>0</v>
      </c>
      <c r="BK27" s="230"/>
      <c r="BL27" s="230"/>
      <c r="BM27" s="231"/>
      <c r="BN27" s="231"/>
      <c r="BO27" s="214">
        <f t="shared" si="23"/>
        <v>0</v>
      </c>
      <c r="BP27" s="230"/>
      <c r="BQ27" s="230"/>
      <c r="BR27" s="231"/>
      <c r="BS27" s="231"/>
      <c r="BT27" s="214">
        <f t="shared" si="24"/>
        <v>0</v>
      </c>
      <c r="BU27" s="232"/>
      <c r="BV27" s="232"/>
      <c r="BW27" s="214">
        <f t="shared" si="25"/>
        <v>0</v>
      </c>
      <c r="BX27" s="214">
        <f t="shared" si="25"/>
        <v>0</v>
      </c>
      <c r="BY27" s="214">
        <f t="shared" si="25"/>
        <v>0</v>
      </c>
    </row>
    <row r="28" spans="1:77" s="233" customFormat="1" ht="19.5">
      <c r="A28" s="226">
        <v>20</v>
      </c>
      <c r="B28" s="234"/>
      <c r="C28" s="212"/>
      <c r="D28" s="212"/>
      <c r="E28" s="227"/>
      <c r="F28" s="227"/>
      <c r="G28" s="228"/>
      <c r="H28" s="212"/>
      <c r="I28" s="212"/>
      <c r="J28" s="212"/>
      <c r="K28" s="212"/>
      <c r="L28" s="227"/>
      <c r="M28" s="230"/>
      <c r="N28" s="230"/>
      <c r="O28" s="231"/>
      <c r="P28" s="231"/>
      <c r="Q28" s="214">
        <f t="shared" si="13"/>
        <v>0</v>
      </c>
      <c r="R28" s="230"/>
      <c r="S28" s="230"/>
      <c r="T28" s="231"/>
      <c r="U28" s="231"/>
      <c r="V28" s="214">
        <f t="shared" si="14"/>
        <v>0</v>
      </c>
      <c r="W28" s="230"/>
      <c r="X28" s="230"/>
      <c r="Y28" s="231"/>
      <c r="Z28" s="231"/>
      <c r="AA28" s="214">
        <f t="shared" si="15"/>
        <v>0</v>
      </c>
      <c r="AB28" s="230"/>
      <c r="AC28" s="230"/>
      <c r="AD28" s="231"/>
      <c r="AE28" s="231"/>
      <c r="AF28" s="214">
        <f t="shared" si="16"/>
        <v>0</v>
      </c>
      <c r="AG28" s="230"/>
      <c r="AH28" s="230"/>
      <c r="AI28" s="231"/>
      <c r="AJ28" s="231"/>
      <c r="AK28" s="214">
        <f t="shared" si="17"/>
        <v>0</v>
      </c>
      <c r="AL28" s="230"/>
      <c r="AM28" s="230"/>
      <c r="AN28" s="231"/>
      <c r="AO28" s="231"/>
      <c r="AP28" s="214">
        <f t="shared" si="18"/>
        <v>0</v>
      </c>
      <c r="AQ28" s="230"/>
      <c r="AR28" s="230"/>
      <c r="AS28" s="231"/>
      <c r="AT28" s="231"/>
      <c r="AU28" s="214">
        <f t="shared" si="19"/>
        <v>0</v>
      </c>
      <c r="AV28" s="230"/>
      <c r="AW28" s="230"/>
      <c r="AX28" s="231"/>
      <c r="AY28" s="231"/>
      <c r="AZ28" s="214">
        <f t="shared" si="20"/>
        <v>0</v>
      </c>
      <c r="BA28" s="230"/>
      <c r="BB28" s="230"/>
      <c r="BC28" s="231"/>
      <c r="BD28" s="231"/>
      <c r="BE28" s="214">
        <f t="shared" si="21"/>
        <v>0</v>
      </c>
      <c r="BF28" s="230"/>
      <c r="BG28" s="230"/>
      <c r="BH28" s="231"/>
      <c r="BI28" s="231"/>
      <c r="BJ28" s="214">
        <f t="shared" si="22"/>
        <v>0</v>
      </c>
      <c r="BK28" s="230"/>
      <c r="BL28" s="230"/>
      <c r="BM28" s="231"/>
      <c r="BN28" s="231"/>
      <c r="BO28" s="214">
        <f t="shared" si="23"/>
        <v>0</v>
      </c>
      <c r="BP28" s="230"/>
      <c r="BQ28" s="230"/>
      <c r="BR28" s="231"/>
      <c r="BS28" s="231"/>
      <c r="BT28" s="214">
        <f t="shared" si="24"/>
        <v>0</v>
      </c>
      <c r="BU28" s="232"/>
      <c r="BV28" s="232"/>
      <c r="BW28" s="214">
        <f t="shared" si="25"/>
        <v>0</v>
      </c>
      <c r="BX28" s="214">
        <f t="shared" si="25"/>
        <v>0</v>
      </c>
      <c r="BY28" s="214">
        <f t="shared" si="25"/>
        <v>0</v>
      </c>
    </row>
    <row r="29" spans="1:77" s="233" customFormat="1" ht="19.5">
      <c r="A29" s="226">
        <v>21</v>
      </c>
      <c r="B29" s="234"/>
      <c r="C29" s="212"/>
      <c r="D29" s="212"/>
      <c r="E29" s="227"/>
      <c r="F29" s="227"/>
      <c r="G29" s="228"/>
      <c r="H29" s="212"/>
      <c r="I29" s="212"/>
      <c r="J29" s="212"/>
      <c r="K29" s="212"/>
      <c r="L29" s="227"/>
      <c r="M29" s="230"/>
      <c r="N29" s="230"/>
      <c r="O29" s="231"/>
      <c r="P29" s="231"/>
      <c r="Q29" s="214">
        <f t="shared" si="13"/>
        <v>0</v>
      </c>
      <c r="R29" s="230"/>
      <c r="S29" s="230"/>
      <c r="T29" s="231"/>
      <c r="U29" s="231"/>
      <c r="V29" s="214">
        <f t="shared" si="14"/>
        <v>0</v>
      </c>
      <c r="W29" s="230"/>
      <c r="X29" s="230"/>
      <c r="Y29" s="231"/>
      <c r="Z29" s="231"/>
      <c r="AA29" s="214">
        <f t="shared" si="15"/>
        <v>0</v>
      </c>
      <c r="AB29" s="230"/>
      <c r="AC29" s="230"/>
      <c r="AD29" s="231"/>
      <c r="AE29" s="231"/>
      <c r="AF29" s="214">
        <f t="shared" si="16"/>
        <v>0</v>
      </c>
      <c r="AG29" s="230"/>
      <c r="AH29" s="230"/>
      <c r="AI29" s="231"/>
      <c r="AJ29" s="231"/>
      <c r="AK29" s="214">
        <f t="shared" si="17"/>
        <v>0</v>
      </c>
      <c r="AL29" s="230"/>
      <c r="AM29" s="230"/>
      <c r="AN29" s="231"/>
      <c r="AO29" s="231"/>
      <c r="AP29" s="214">
        <f t="shared" si="18"/>
        <v>0</v>
      </c>
      <c r="AQ29" s="230"/>
      <c r="AR29" s="230"/>
      <c r="AS29" s="231"/>
      <c r="AT29" s="231"/>
      <c r="AU29" s="214">
        <f t="shared" si="19"/>
        <v>0</v>
      </c>
      <c r="AV29" s="230"/>
      <c r="AW29" s="230"/>
      <c r="AX29" s="231"/>
      <c r="AY29" s="231"/>
      <c r="AZ29" s="214">
        <f t="shared" si="20"/>
        <v>0</v>
      </c>
      <c r="BA29" s="230"/>
      <c r="BB29" s="230"/>
      <c r="BC29" s="231"/>
      <c r="BD29" s="231"/>
      <c r="BE29" s="214">
        <f t="shared" si="21"/>
        <v>0</v>
      </c>
      <c r="BF29" s="230"/>
      <c r="BG29" s="230"/>
      <c r="BH29" s="231"/>
      <c r="BI29" s="231"/>
      <c r="BJ29" s="214">
        <f t="shared" si="22"/>
        <v>0</v>
      </c>
      <c r="BK29" s="230"/>
      <c r="BL29" s="230"/>
      <c r="BM29" s="231"/>
      <c r="BN29" s="231"/>
      <c r="BO29" s="214">
        <f t="shared" si="23"/>
        <v>0</v>
      </c>
      <c r="BP29" s="230"/>
      <c r="BQ29" s="230"/>
      <c r="BR29" s="231"/>
      <c r="BS29" s="231"/>
      <c r="BT29" s="214">
        <f t="shared" si="24"/>
        <v>0</v>
      </c>
      <c r="BU29" s="232"/>
      <c r="BV29" s="232"/>
      <c r="BW29" s="214">
        <f t="shared" si="25"/>
        <v>0</v>
      </c>
      <c r="BX29" s="214">
        <f t="shared" si="25"/>
        <v>0</v>
      </c>
      <c r="BY29" s="214">
        <f t="shared" si="25"/>
        <v>0</v>
      </c>
    </row>
    <row r="30" spans="1:77" s="233" customFormat="1" ht="19.5">
      <c r="A30" s="226">
        <v>22</v>
      </c>
      <c r="B30" s="234"/>
      <c r="C30" s="212"/>
      <c r="D30" s="212"/>
      <c r="E30" s="227"/>
      <c r="F30" s="227"/>
      <c r="G30" s="228"/>
      <c r="H30" s="212"/>
      <c r="I30" s="212"/>
      <c r="J30" s="212"/>
      <c r="K30" s="212"/>
      <c r="L30" s="227"/>
      <c r="M30" s="230"/>
      <c r="N30" s="230"/>
      <c r="O30" s="231"/>
      <c r="P30" s="231"/>
      <c r="Q30" s="214">
        <f t="shared" si="13"/>
        <v>0</v>
      </c>
      <c r="R30" s="230"/>
      <c r="S30" s="230"/>
      <c r="T30" s="231"/>
      <c r="U30" s="231"/>
      <c r="V30" s="214">
        <f t="shared" si="14"/>
        <v>0</v>
      </c>
      <c r="W30" s="230"/>
      <c r="X30" s="230"/>
      <c r="Y30" s="231"/>
      <c r="Z30" s="231"/>
      <c r="AA30" s="214">
        <f t="shared" si="15"/>
        <v>0</v>
      </c>
      <c r="AB30" s="230"/>
      <c r="AC30" s="230"/>
      <c r="AD30" s="231"/>
      <c r="AE30" s="231"/>
      <c r="AF30" s="214">
        <f t="shared" si="16"/>
        <v>0</v>
      </c>
      <c r="AG30" s="230"/>
      <c r="AH30" s="230"/>
      <c r="AI30" s="231"/>
      <c r="AJ30" s="231"/>
      <c r="AK30" s="214">
        <f t="shared" si="17"/>
        <v>0</v>
      </c>
      <c r="AL30" s="230"/>
      <c r="AM30" s="230"/>
      <c r="AN30" s="231"/>
      <c r="AO30" s="231"/>
      <c r="AP30" s="214">
        <f t="shared" si="18"/>
        <v>0</v>
      </c>
      <c r="AQ30" s="230"/>
      <c r="AR30" s="230"/>
      <c r="AS30" s="231"/>
      <c r="AT30" s="231"/>
      <c r="AU30" s="214">
        <f t="shared" si="19"/>
        <v>0</v>
      </c>
      <c r="AV30" s="230"/>
      <c r="AW30" s="230"/>
      <c r="AX30" s="231"/>
      <c r="AY30" s="231"/>
      <c r="AZ30" s="214">
        <f t="shared" si="20"/>
        <v>0</v>
      </c>
      <c r="BA30" s="230"/>
      <c r="BB30" s="230"/>
      <c r="BC30" s="231"/>
      <c r="BD30" s="231"/>
      <c r="BE30" s="214">
        <f t="shared" si="21"/>
        <v>0</v>
      </c>
      <c r="BF30" s="230"/>
      <c r="BG30" s="230"/>
      <c r="BH30" s="231"/>
      <c r="BI30" s="231"/>
      <c r="BJ30" s="214">
        <f t="shared" si="22"/>
        <v>0</v>
      </c>
      <c r="BK30" s="230"/>
      <c r="BL30" s="230"/>
      <c r="BM30" s="231"/>
      <c r="BN30" s="231"/>
      <c r="BO30" s="214">
        <f t="shared" si="23"/>
        <v>0</v>
      </c>
      <c r="BP30" s="230"/>
      <c r="BQ30" s="230"/>
      <c r="BR30" s="231"/>
      <c r="BS30" s="231"/>
      <c r="BT30" s="214">
        <f t="shared" si="24"/>
        <v>0</v>
      </c>
      <c r="BU30" s="232"/>
      <c r="BV30" s="232"/>
      <c r="BW30" s="214">
        <f t="shared" si="25"/>
        <v>0</v>
      </c>
      <c r="BX30" s="214">
        <f t="shared" si="25"/>
        <v>0</v>
      </c>
      <c r="BY30" s="214">
        <f t="shared" si="25"/>
        <v>0</v>
      </c>
    </row>
    <row r="31" spans="1:77" s="233" customFormat="1" ht="19.5">
      <c r="A31" s="226">
        <v>23</v>
      </c>
      <c r="B31" s="234"/>
      <c r="C31" s="212"/>
      <c r="D31" s="212"/>
      <c r="E31" s="227"/>
      <c r="F31" s="227"/>
      <c r="G31" s="228"/>
      <c r="H31" s="212"/>
      <c r="I31" s="212"/>
      <c r="J31" s="212"/>
      <c r="K31" s="212"/>
      <c r="L31" s="227"/>
      <c r="M31" s="230"/>
      <c r="N31" s="230"/>
      <c r="O31" s="231"/>
      <c r="P31" s="231"/>
      <c r="Q31" s="214">
        <f t="shared" si="13"/>
        <v>0</v>
      </c>
      <c r="R31" s="230"/>
      <c r="S31" s="230"/>
      <c r="T31" s="231"/>
      <c r="U31" s="231"/>
      <c r="V31" s="214">
        <f t="shared" si="14"/>
        <v>0</v>
      </c>
      <c r="W31" s="230"/>
      <c r="X31" s="230"/>
      <c r="Y31" s="231"/>
      <c r="Z31" s="231"/>
      <c r="AA31" s="214">
        <f t="shared" si="15"/>
        <v>0</v>
      </c>
      <c r="AB31" s="230"/>
      <c r="AC31" s="230"/>
      <c r="AD31" s="231"/>
      <c r="AE31" s="231"/>
      <c r="AF31" s="214">
        <f t="shared" si="16"/>
        <v>0</v>
      </c>
      <c r="AG31" s="230"/>
      <c r="AH31" s="230"/>
      <c r="AI31" s="231"/>
      <c r="AJ31" s="231"/>
      <c r="AK31" s="214">
        <f t="shared" si="17"/>
        <v>0</v>
      </c>
      <c r="AL31" s="230"/>
      <c r="AM31" s="230"/>
      <c r="AN31" s="231"/>
      <c r="AO31" s="231"/>
      <c r="AP31" s="214">
        <f t="shared" si="18"/>
        <v>0</v>
      </c>
      <c r="AQ31" s="230"/>
      <c r="AR31" s="230"/>
      <c r="AS31" s="231"/>
      <c r="AT31" s="231"/>
      <c r="AU31" s="214">
        <f t="shared" si="19"/>
        <v>0</v>
      </c>
      <c r="AV31" s="230"/>
      <c r="AW31" s="230"/>
      <c r="AX31" s="231"/>
      <c r="AY31" s="231"/>
      <c r="AZ31" s="214">
        <f t="shared" si="20"/>
        <v>0</v>
      </c>
      <c r="BA31" s="230"/>
      <c r="BB31" s="230"/>
      <c r="BC31" s="231"/>
      <c r="BD31" s="231"/>
      <c r="BE31" s="214">
        <f t="shared" si="21"/>
        <v>0</v>
      </c>
      <c r="BF31" s="230"/>
      <c r="BG31" s="230"/>
      <c r="BH31" s="231"/>
      <c r="BI31" s="231"/>
      <c r="BJ31" s="214">
        <f t="shared" si="22"/>
        <v>0</v>
      </c>
      <c r="BK31" s="230"/>
      <c r="BL31" s="230"/>
      <c r="BM31" s="231"/>
      <c r="BN31" s="231"/>
      <c r="BO31" s="214">
        <f t="shared" si="23"/>
        <v>0</v>
      </c>
      <c r="BP31" s="230"/>
      <c r="BQ31" s="230"/>
      <c r="BR31" s="231"/>
      <c r="BS31" s="231"/>
      <c r="BT31" s="214">
        <f t="shared" si="24"/>
        <v>0</v>
      </c>
      <c r="BU31" s="232"/>
      <c r="BV31" s="232"/>
      <c r="BW31" s="214">
        <f t="shared" si="25"/>
        <v>0</v>
      </c>
      <c r="BX31" s="214">
        <f t="shared" si="25"/>
        <v>0</v>
      </c>
      <c r="BY31" s="214">
        <f t="shared" si="25"/>
        <v>0</v>
      </c>
    </row>
    <row r="32" spans="1:77" s="233" customFormat="1" ht="19.5">
      <c r="A32" s="226">
        <v>24</v>
      </c>
      <c r="B32" s="234"/>
      <c r="C32" s="212"/>
      <c r="D32" s="212"/>
      <c r="E32" s="227"/>
      <c r="F32" s="227"/>
      <c r="G32" s="228"/>
      <c r="H32" s="212"/>
      <c r="I32" s="212"/>
      <c r="J32" s="212"/>
      <c r="K32" s="212"/>
      <c r="L32" s="227"/>
      <c r="M32" s="230"/>
      <c r="N32" s="230"/>
      <c r="O32" s="231"/>
      <c r="P32" s="231"/>
      <c r="Q32" s="214">
        <f t="shared" si="13"/>
        <v>0</v>
      </c>
      <c r="R32" s="230"/>
      <c r="S32" s="230"/>
      <c r="T32" s="231"/>
      <c r="U32" s="231"/>
      <c r="V32" s="214">
        <f t="shared" si="14"/>
        <v>0</v>
      </c>
      <c r="W32" s="230"/>
      <c r="X32" s="230"/>
      <c r="Y32" s="231"/>
      <c r="Z32" s="231"/>
      <c r="AA32" s="214">
        <f t="shared" si="15"/>
        <v>0</v>
      </c>
      <c r="AB32" s="230"/>
      <c r="AC32" s="230"/>
      <c r="AD32" s="231"/>
      <c r="AE32" s="231"/>
      <c r="AF32" s="214">
        <f t="shared" si="16"/>
        <v>0</v>
      </c>
      <c r="AG32" s="230"/>
      <c r="AH32" s="230"/>
      <c r="AI32" s="231"/>
      <c r="AJ32" s="231"/>
      <c r="AK32" s="214">
        <f t="shared" si="17"/>
        <v>0</v>
      </c>
      <c r="AL32" s="230"/>
      <c r="AM32" s="230"/>
      <c r="AN32" s="231"/>
      <c r="AO32" s="231"/>
      <c r="AP32" s="214">
        <f t="shared" si="18"/>
        <v>0</v>
      </c>
      <c r="AQ32" s="230"/>
      <c r="AR32" s="230"/>
      <c r="AS32" s="231"/>
      <c r="AT32" s="231"/>
      <c r="AU32" s="214">
        <f t="shared" si="19"/>
        <v>0</v>
      </c>
      <c r="AV32" s="230"/>
      <c r="AW32" s="230"/>
      <c r="AX32" s="231"/>
      <c r="AY32" s="231"/>
      <c r="AZ32" s="214">
        <f t="shared" si="20"/>
        <v>0</v>
      </c>
      <c r="BA32" s="230"/>
      <c r="BB32" s="230"/>
      <c r="BC32" s="231"/>
      <c r="BD32" s="231"/>
      <c r="BE32" s="214">
        <f t="shared" si="21"/>
        <v>0</v>
      </c>
      <c r="BF32" s="230"/>
      <c r="BG32" s="230"/>
      <c r="BH32" s="231"/>
      <c r="BI32" s="231"/>
      <c r="BJ32" s="214">
        <f t="shared" si="22"/>
        <v>0</v>
      </c>
      <c r="BK32" s="230"/>
      <c r="BL32" s="230"/>
      <c r="BM32" s="231"/>
      <c r="BN32" s="231"/>
      <c r="BO32" s="214">
        <f t="shared" si="23"/>
        <v>0</v>
      </c>
      <c r="BP32" s="230"/>
      <c r="BQ32" s="230"/>
      <c r="BR32" s="231"/>
      <c r="BS32" s="231"/>
      <c r="BT32" s="214">
        <f t="shared" si="24"/>
        <v>0</v>
      </c>
      <c r="BU32" s="232"/>
      <c r="BV32" s="232"/>
      <c r="BW32" s="214">
        <f t="shared" si="25"/>
        <v>0</v>
      </c>
      <c r="BX32" s="214">
        <f t="shared" si="25"/>
        <v>0</v>
      </c>
      <c r="BY32" s="214">
        <f t="shared" si="25"/>
        <v>0</v>
      </c>
    </row>
    <row r="33" spans="1:77" s="233" customFormat="1" ht="19.5">
      <c r="A33" s="226">
        <v>25</v>
      </c>
      <c r="B33" s="234"/>
      <c r="C33" s="212"/>
      <c r="D33" s="212"/>
      <c r="E33" s="227"/>
      <c r="F33" s="227"/>
      <c r="G33" s="228"/>
      <c r="H33" s="212"/>
      <c r="I33" s="212"/>
      <c r="J33" s="212"/>
      <c r="K33" s="212"/>
      <c r="L33" s="227"/>
      <c r="M33" s="230"/>
      <c r="N33" s="230"/>
      <c r="O33" s="231"/>
      <c r="P33" s="231"/>
      <c r="Q33" s="214">
        <f t="shared" si="13"/>
        <v>0</v>
      </c>
      <c r="R33" s="230"/>
      <c r="S33" s="230"/>
      <c r="T33" s="231"/>
      <c r="U33" s="231"/>
      <c r="V33" s="214">
        <f t="shared" si="14"/>
        <v>0</v>
      </c>
      <c r="W33" s="230"/>
      <c r="X33" s="230"/>
      <c r="Y33" s="231"/>
      <c r="Z33" s="231"/>
      <c r="AA33" s="214">
        <f t="shared" si="15"/>
        <v>0</v>
      </c>
      <c r="AB33" s="230"/>
      <c r="AC33" s="230"/>
      <c r="AD33" s="231"/>
      <c r="AE33" s="231"/>
      <c r="AF33" s="214">
        <f t="shared" si="16"/>
        <v>0</v>
      </c>
      <c r="AG33" s="230"/>
      <c r="AH33" s="230"/>
      <c r="AI33" s="231"/>
      <c r="AJ33" s="231"/>
      <c r="AK33" s="214">
        <f t="shared" si="17"/>
        <v>0</v>
      </c>
      <c r="AL33" s="230"/>
      <c r="AM33" s="230"/>
      <c r="AN33" s="231"/>
      <c r="AO33" s="231"/>
      <c r="AP33" s="214">
        <f t="shared" si="18"/>
        <v>0</v>
      </c>
      <c r="AQ33" s="230"/>
      <c r="AR33" s="230"/>
      <c r="AS33" s="231"/>
      <c r="AT33" s="231"/>
      <c r="AU33" s="214">
        <f t="shared" si="19"/>
        <v>0</v>
      </c>
      <c r="AV33" s="230"/>
      <c r="AW33" s="230"/>
      <c r="AX33" s="231"/>
      <c r="AY33" s="231"/>
      <c r="AZ33" s="214">
        <f t="shared" si="20"/>
        <v>0</v>
      </c>
      <c r="BA33" s="230"/>
      <c r="BB33" s="230"/>
      <c r="BC33" s="231"/>
      <c r="BD33" s="231"/>
      <c r="BE33" s="214">
        <f t="shared" si="21"/>
        <v>0</v>
      </c>
      <c r="BF33" s="230"/>
      <c r="BG33" s="230"/>
      <c r="BH33" s="231"/>
      <c r="BI33" s="231"/>
      <c r="BJ33" s="214">
        <f t="shared" si="22"/>
        <v>0</v>
      </c>
      <c r="BK33" s="230"/>
      <c r="BL33" s="230"/>
      <c r="BM33" s="231"/>
      <c r="BN33" s="231"/>
      <c r="BO33" s="214">
        <f t="shared" si="23"/>
        <v>0</v>
      </c>
      <c r="BP33" s="230"/>
      <c r="BQ33" s="230"/>
      <c r="BR33" s="231"/>
      <c r="BS33" s="231"/>
      <c r="BT33" s="214">
        <f t="shared" si="24"/>
        <v>0</v>
      </c>
      <c r="BU33" s="232"/>
      <c r="BV33" s="232"/>
      <c r="BW33" s="214">
        <f t="shared" si="25"/>
        <v>0</v>
      </c>
      <c r="BX33" s="214">
        <f t="shared" si="25"/>
        <v>0</v>
      </c>
      <c r="BY33" s="214">
        <f t="shared" si="25"/>
        <v>0</v>
      </c>
    </row>
    <row r="34" spans="1:77" s="233" customFormat="1" ht="19.5">
      <c r="A34" s="226">
        <v>26</v>
      </c>
      <c r="B34" s="234"/>
      <c r="C34" s="212"/>
      <c r="D34" s="212"/>
      <c r="E34" s="227"/>
      <c r="F34" s="227"/>
      <c r="G34" s="228"/>
      <c r="H34" s="212"/>
      <c r="I34" s="212"/>
      <c r="J34" s="212"/>
      <c r="K34" s="212"/>
      <c r="L34" s="227"/>
      <c r="M34" s="230"/>
      <c r="N34" s="230"/>
      <c r="O34" s="231"/>
      <c r="P34" s="231"/>
      <c r="Q34" s="214">
        <f t="shared" si="13"/>
        <v>0</v>
      </c>
      <c r="R34" s="230"/>
      <c r="S34" s="230"/>
      <c r="T34" s="231"/>
      <c r="U34" s="231"/>
      <c r="V34" s="214">
        <f t="shared" si="14"/>
        <v>0</v>
      </c>
      <c r="W34" s="230"/>
      <c r="X34" s="230"/>
      <c r="Y34" s="231"/>
      <c r="Z34" s="231"/>
      <c r="AA34" s="214">
        <f t="shared" si="15"/>
        <v>0</v>
      </c>
      <c r="AB34" s="230"/>
      <c r="AC34" s="230"/>
      <c r="AD34" s="231"/>
      <c r="AE34" s="231"/>
      <c r="AF34" s="214">
        <f t="shared" si="16"/>
        <v>0</v>
      </c>
      <c r="AG34" s="230"/>
      <c r="AH34" s="230"/>
      <c r="AI34" s="231"/>
      <c r="AJ34" s="231"/>
      <c r="AK34" s="214">
        <f t="shared" si="17"/>
        <v>0</v>
      </c>
      <c r="AL34" s="230"/>
      <c r="AM34" s="230"/>
      <c r="AN34" s="231"/>
      <c r="AO34" s="231"/>
      <c r="AP34" s="214">
        <f t="shared" si="18"/>
        <v>0</v>
      </c>
      <c r="AQ34" s="230"/>
      <c r="AR34" s="230"/>
      <c r="AS34" s="231"/>
      <c r="AT34" s="231"/>
      <c r="AU34" s="214">
        <f t="shared" si="19"/>
        <v>0</v>
      </c>
      <c r="AV34" s="230"/>
      <c r="AW34" s="230"/>
      <c r="AX34" s="231"/>
      <c r="AY34" s="231"/>
      <c r="AZ34" s="214">
        <f t="shared" si="20"/>
        <v>0</v>
      </c>
      <c r="BA34" s="230"/>
      <c r="BB34" s="230"/>
      <c r="BC34" s="231"/>
      <c r="BD34" s="231"/>
      <c r="BE34" s="214">
        <f t="shared" si="21"/>
        <v>0</v>
      </c>
      <c r="BF34" s="230"/>
      <c r="BG34" s="230"/>
      <c r="BH34" s="231"/>
      <c r="BI34" s="231"/>
      <c r="BJ34" s="214">
        <f t="shared" si="22"/>
        <v>0</v>
      </c>
      <c r="BK34" s="230"/>
      <c r="BL34" s="230"/>
      <c r="BM34" s="231"/>
      <c r="BN34" s="231"/>
      <c r="BO34" s="214">
        <f t="shared" si="23"/>
        <v>0</v>
      </c>
      <c r="BP34" s="230"/>
      <c r="BQ34" s="230"/>
      <c r="BR34" s="231"/>
      <c r="BS34" s="231"/>
      <c r="BT34" s="214">
        <f t="shared" si="24"/>
        <v>0</v>
      </c>
      <c r="BU34" s="232"/>
      <c r="BV34" s="232"/>
      <c r="BW34" s="214">
        <f t="shared" si="25"/>
        <v>0</v>
      </c>
      <c r="BX34" s="214">
        <f t="shared" si="25"/>
        <v>0</v>
      </c>
      <c r="BY34" s="214">
        <f t="shared" si="25"/>
        <v>0</v>
      </c>
    </row>
    <row r="35" spans="1:77" s="233" customFormat="1" ht="19.5">
      <c r="A35" s="226">
        <v>27</v>
      </c>
      <c r="B35" s="234"/>
      <c r="C35" s="212"/>
      <c r="D35" s="212"/>
      <c r="E35" s="227"/>
      <c r="F35" s="227"/>
      <c r="G35" s="228"/>
      <c r="H35" s="212"/>
      <c r="I35" s="212"/>
      <c r="J35" s="212"/>
      <c r="K35" s="212"/>
      <c r="L35" s="227"/>
      <c r="M35" s="230"/>
      <c r="N35" s="230"/>
      <c r="O35" s="231"/>
      <c r="P35" s="231"/>
      <c r="Q35" s="214">
        <f t="shared" si="13"/>
        <v>0</v>
      </c>
      <c r="R35" s="230"/>
      <c r="S35" s="230"/>
      <c r="T35" s="231"/>
      <c r="U35" s="231"/>
      <c r="V35" s="214">
        <f t="shared" si="14"/>
        <v>0</v>
      </c>
      <c r="W35" s="230"/>
      <c r="X35" s="230"/>
      <c r="Y35" s="231"/>
      <c r="Z35" s="231"/>
      <c r="AA35" s="214">
        <f t="shared" si="15"/>
        <v>0</v>
      </c>
      <c r="AB35" s="230"/>
      <c r="AC35" s="230"/>
      <c r="AD35" s="231"/>
      <c r="AE35" s="231"/>
      <c r="AF35" s="214">
        <f t="shared" si="16"/>
        <v>0</v>
      </c>
      <c r="AG35" s="230"/>
      <c r="AH35" s="230"/>
      <c r="AI35" s="231"/>
      <c r="AJ35" s="231"/>
      <c r="AK35" s="214">
        <f t="shared" si="17"/>
        <v>0</v>
      </c>
      <c r="AL35" s="230"/>
      <c r="AM35" s="230"/>
      <c r="AN35" s="231"/>
      <c r="AO35" s="231"/>
      <c r="AP35" s="214">
        <f t="shared" si="18"/>
        <v>0</v>
      </c>
      <c r="AQ35" s="230"/>
      <c r="AR35" s="230"/>
      <c r="AS35" s="231"/>
      <c r="AT35" s="231"/>
      <c r="AU35" s="214">
        <f t="shared" si="19"/>
        <v>0</v>
      </c>
      <c r="AV35" s="230"/>
      <c r="AW35" s="230"/>
      <c r="AX35" s="231"/>
      <c r="AY35" s="231"/>
      <c r="AZ35" s="214">
        <f t="shared" si="20"/>
        <v>0</v>
      </c>
      <c r="BA35" s="230"/>
      <c r="BB35" s="230"/>
      <c r="BC35" s="231"/>
      <c r="BD35" s="231"/>
      <c r="BE35" s="214">
        <f t="shared" si="21"/>
        <v>0</v>
      </c>
      <c r="BF35" s="230"/>
      <c r="BG35" s="230"/>
      <c r="BH35" s="231"/>
      <c r="BI35" s="231"/>
      <c r="BJ35" s="214">
        <f t="shared" si="22"/>
        <v>0</v>
      </c>
      <c r="BK35" s="230"/>
      <c r="BL35" s="230"/>
      <c r="BM35" s="231"/>
      <c r="BN35" s="231"/>
      <c r="BO35" s="214">
        <f t="shared" si="23"/>
        <v>0</v>
      </c>
      <c r="BP35" s="230"/>
      <c r="BQ35" s="230"/>
      <c r="BR35" s="231"/>
      <c r="BS35" s="231"/>
      <c r="BT35" s="214">
        <f t="shared" si="24"/>
        <v>0</v>
      </c>
      <c r="BU35" s="232"/>
      <c r="BV35" s="232"/>
      <c r="BW35" s="214">
        <f t="shared" si="25"/>
        <v>0</v>
      </c>
      <c r="BX35" s="214">
        <f t="shared" si="25"/>
        <v>0</v>
      </c>
      <c r="BY35" s="214">
        <f t="shared" si="25"/>
        <v>0</v>
      </c>
    </row>
    <row r="36" spans="1:77" s="233" customFormat="1" ht="19.5">
      <c r="A36" s="226">
        <v>28</v>
      </c>
      <c r="B36" s="234"/>
      <c r="C36" s="212"/>
      <c r="D36" s="212"/>
      <c r="E36" s="227"/>
      <c r="F36" s="227"/>
      <c r="G36" s="228"/>
      <c r="H36" s="212"/>
      <c r="I36" s="212"/>
      <c r="J36" s="212"/>
      <c r="K36" s="212"/>
      <c r="L36" s="227"/>
      <c r="M36" s="230"/>
      <c r="N36" s="230"/>
      <c r="O36" s="231"/>
      <c r="P36" s="231"/>
      <c r="Q36" s="214">
        <f t="shared" si="13"/>
        <v>0</v>
      </c>
      <c r="R36" s="230"/>
      <c r="S36" s="230"/>
      <c r="T36" s="231"/>
      <c r="U36" s="231"/>
      <c r="V36" s="214">
        <f t="shared" si="14"/>
        <v>0</v>
      </c>
      <c r="W36" s="230"/>
      <c r="X36" s="230"/>
      <c r="Y36" s="231"/>
      <c r="Z36" s="231"/>
      <c r="AA36" s="214">
        <f t="shared" si="15"/>
        <v>0</v>
      </c>
      <c r="AB36" s="230"/>
      <c r="AC36" s="230"/>
      <c r="AD36" s="231"/>
      <c r="AE36" s="231"/>
      <c r="AF36" s="214">
        <f t="shared" si="16"/>
        <v>0</v>
      </c>
      <c r="AG36" s="230"/>
      <c r="AH36" s="230"/>
      <c r="AI36" s="231"/>
      <c r="AJ36" s="231"/>
      <c r="AK36" s="214">
        <f t="shared" si="17"/>
        <v>0</v>
      </c>
      <c r="AL36" s="230"/>
      <c r="AM36" s="230"/>
      <c r="AN36" s="231"/>
      <c r="AO36" s="231"/>
      <c r="AP36" s="214">
        <f t="shared" si="18"/>
        <v>0</v>
      </c>
      <c r="AQ36" s="230"/>
      <c r="AR36" s="230"/>
      <c r="AS36" s="231"/>
      <c r="AT36" s="231"/>
      <c r="AU36" s="214">
        <f t="shared" si="19"/>
        <v>0</v>
      </c>
      <c r="AV36" s="230"/>
      <c r="AW36" s="230"/>
      <c r="AX36" s="231"/>
      <c r="AY36" s="231"/>
      <c r="AZ36" s="214">
        <f t="shared" si="20"/>
        <v>0</v>
      </c>
      <c r="BA36" s="230"/>
      <c r="BB36" s="230"/>
      <c r="BC36" s="231"/>
      <c r="BD36" s="231"/>
      <c r="BE36" s="214">
        <f t="shared" si="21"/>
        <v>0</v>
      </c>
      <c r="BF36" s="230"/>
      <c r="BG36" s="230"/>
      <c r="BH36" s="231"/>
      <c r="BI36" s="231"/>
      <c r="BJ36" s="214">
        <f t="shared" si="22"/>
        <v>0</v>
      </c>
      <c r="BK36" s="230"/>
      <c r="BL36" s="230"/>
      <c r="BM36" s="231"/>
      <c r="BN36" s="231"/>
      <c r="BO36" s="214">
        <f t="shared" si="23"/>
        <v>0</v>
      </c>
      <c r="BP36" s="230"/>
      <c r="BQ36" s="230"/>
      <c r="BR36" s="231"/>
      <c r="BS36" s="231"/>
      <c r="BT36" s="214">
        <f t="shared" si="24"/>
        <v>0</v>
      </c>
      <c r="BU36" s="232"/>
      <c r="BV36" s="232"/>
      <c r="BW36" s="214">
        <f t="shared" si="25"/>
        <v>0</v>
      </c>
      <c r="BX36" s="214">
        <f t="shared" si="25"/>
        <v>0</v>
      </c>
      <c r="BY36" s="214">
        <f t="shared" si="25"/>
        <v>0</v>
      </c>
    </row>
    <row r="37" spans="1:77" s="233" customFormat="1" ht="19.5">
      <c r="A37" s="226">
        <v>29</v>
      </c>
      <c r="B37" s="234"/>
      <c r="C37" s="212"/>
      <c r="D37" s="212"/>
      <c r="E37" s="227"/>
      <c r="F37" s="227"/>
      <c r="G37" s="228"/>
      <c r="H37" s="212"/>
      <c r="I37" s="212"/>
      <c r="J37" s="212"/>
      <c r="K37" s="212"/>
      <c r="L37" s="227"/>
      <c r="M37" s="230"/>
      <c r="N37" s="230"/>
      <c r="O37" s="231"/>
      <c r="P37" s="231"/>
      <c r="Q37" s="214">
        <f t="shared" si="13"/>
        <v>0</v>
      </c>
      <c r="R37" s="230"/>
      <c r="S37" s="230"/>
      <c r="T37" s="231"/>
      <c r="U37" s="231"/>
      <c r="V37" s="214">
        <f t="shared" si="14"/>
        <v>0</v>
      </c>
      <c r="W37" s="230"/>
      <c r="X37" s="230"/>
      <c r="Y37" s="231"/>
      <c r="Z37" s="231"/>
      <c r="AA37" s="214">
        <f t="shared" si="15"/>
        <v>0</v>
      </c>
      <c r="AB37" s="230"/>
      <c r="AC37" s="230"/>
      <c r="AD37" s="231"/>
      <c r="AE37" s="231"/>
      <c r="AF37" s="214">
        <f t="shared" si="16"/>
        <v>0</v>
      </c>
      <c r="AG37" s="230"/>
      <c r="AH37" s="230"/>
      <c r="AI37" s="231"/>
      <c r="AJ37" s="231"/>
      <c r="AK37" s="214">
        <f t="shared" si="17"/>
        <v>0</v>
      </c>
      <c r="AL37" s="230"/>
      <c r="AM37" s="230"/>
      <c r="AN37" s="231"/>
      <c r="AO37" s="231"/>
      <c r="AP37" s="214">
        <f t="shared" si="18"/>
        <v>0</v>
      </c>
      <c r="AQ37" s="230"/>
      <c r="AR37" s="230"/>
      <c r="AS37" s="231"/>
      <c r="AT37" s="231"/>
      <c r="AU37" s="214">
        <f t="shared" si="19"/>
        <v>0</v>
      </c>
      <c r="AV37" s="230"/>
      <c r="AW37" s="230"/>
      <c r="AX37" s="231"/>
      <c r="AY37" s="231"/>
      <c r="AZ37" s="214">
        <f t="shared" si="20"/>
        <v>0</v>
      </c>
      <c r="BA37" s="230"/>
      <c r="BB37" s="230"/>
      <c r="BC37" s="231"/>
      <c r="BD37" s="231"/>
      <c r="BE37" s="214">
        <f t="shared" si="21"/>
        <v>0</v>
      </c>
      <c r="BF37" s="230"/>
      <c r="BG37" s="230"/>
      <c r="BH37" s="231"/>
      <c r="BI37" s="231"/>
      <c r="BJ37" s="214">
        <f t="shared" si="22"/>
        <v>0</v>
      </c>
      <c r="BK37" s="230"/>
      <c r="BL37" s="230"/>
      <c r="BM37" s="231"/>
      <c r="BN37" s="231"/>
      <c r="BO37" s="214">
        <f t="shared" si="23"/>
        <v>0</v>
      </c>
      <c r="BP37" s="230"/>
      <c r="BQ37" s="230"/>
      <c r="BR37" s="231"/>
      <c r="BS37" s="231"/>
      <c r="BT37" s="214">
        <f t="shared" si="24"/>
        <v>0</v>
      </c>
      <c r="BU37" s="232"/>
      <c r="BV37" s="232"/>
      <c r="BW37" s="214">
        <f t="shared" si="25"/>
        <v>0</v>
      </c>
      <c r="BX37" s="214">
        <f t="shared" si="25"/>
        <v>0</v>
      </c>
      <c r="BY37" s="214">
        <f t="shared" si="25"/>
        <v>0</v>
      </c>
    </row>
    <row r="38" spans="1:77" s="233" customFormat="1" ht="19.5">
      <c r="A38" s="226">
        <v>30</v>
      </c>
      <c r="B38" s="234"/>
      <c r="C38" s="212"/>
      <c r="D38" s="212"/>
      <c r="E38" s="227"/>
      <c r="F38" s="227"/>
      <c r="G38" s="228"/>
      <c r="H38" s="212"/>
      <c r="I38" s="212"/>
      <c r="J38" s="212"/>
      <c r="K38" s="212"/>
      <c r="L38" s="227"/>
      <c r="M38" s="230"/>
      <c r="N38" s="230"/>
      <c r="O38" s="231"/>
      <c r="P38" s="231"/>
      <c r="Q38" s="214">
        <f t="shared" si="13"/>
        <v>0</v>
      </c>
      <c r="R38" s="230"/>
      <c r="S38" s="230"/>
      <c r="T38" s="231"/>
      <c r="U38" s="231"/>
      <c r="V38" s="214">
        <f t="shared" si="14"/>
        <v>0</v>
      </c>
      <c r="W38" s="230"/>
      <c r="X38" s="230"/>
      <c r="Y38" s="231"/>
      <c r="Z38" s="231"/>
      <c r="AA38" s="214">
        <f t="shared" si="15"/>
        <v>0</v>
      </c>
      <c r="AB38" s="230"/>
      <c r="AC38" s="230"/>
      <c r="AD38" s="231"/>
      <c r="AE38" s="231"/>
      <c r="AF38" s="214">
        <f t="shared" si="16"/>
        <v>0</v>
      </c>
      <c r="AG38" s="230"/>
      <c r="AH38" s="230"/>
      <c r="AI38" s="231"/>
      <c r="AJ38" s="231"/>
      <c r="AK38" s="214">
        <f t="shared" si="17"/>
        <v>0</v>
      </c>
      <c r="AL38" s="230"/>
      <c r="AM38" s="230"/>
      <c r="AN38" s="231"/>
      <c r="AO38" s="231"/>
      <c r="AP38" s="214">
        <f t="shared" si="18"/>
        <v>0</v>
      </c>
      <c r="AQ38" s="230"/>
      <c r="AR38" s="230"/>
      <c r="AS38" s="231"/>
      <c r="AT38" s="231"/>
      <c r="AU38" s="214">
        <f t="shared" si="19"/>
        <v>0</v>
      </c>
      <c r="AV38" s="230"/>
      <c r="AW38" s="230"/>
      <c r="AX38" s="231"/>
      <c r="AY38" s="231"/>
      <c r="AZ38" s="214">
        <f t="shared" si="20"/>
        <v>0</v>
      </c>
      <c r="BA38" s="230"/>
      <c r="BB38" s="230"/>
      <c r="BC38" s="231"/>
      <c r="BD38" s="231"/>
      <c r="BE38" s="214">
        <f t="shared" si="21"/>
        <v>0</v>
      </c>
      <c r="BF38" s="230"/>
      <c r="BG38" s="230"/>
      <c r="BH38" s="231"/>
      <c r="BI38" s="231"/>
      <c r="BJ38" s="214">
        <f t="shared" si="22"/>
        <v>0</v>
      </c>
      <c r="BK38" s="230"/>
      <c r="BL38" s="230"/>
      <c r="BM38" s="231"/>
      <c r="BN38" s="231"/>
      <c r="BO38" s="214">
        <f t="shared" si="23"/>
        <v>0</v>
      </c>
      <c r="BP38" s="230"/>
      <c r="BQ38" s="230"/>
      <c r="BR38" s="231"/>
      <c r="BS38" s="231"/>
      <c r="BT38" s="214">
        <f t="shared" si="24"/>
        <v>0</v>
      </c>
      <c r="BU38" s="232"/>
      <c r="BV38" s="232"/>
      <c r="BW38" s="214">
        <f t="shared" si="25"/>
        <v>0</v>
      </c>
      <c r="BX38" s="214">
        <f t="shared" si="25"/>
        <v>0</v>
      </c>
      <c r="BY38" s="214">
        <f t="shared" si="25"/>
        <v>0</v>
      </c>
    </row>
    <row r="39" spans="1:77" s="233" customFormat="1" ht="19.5">
      <c r="A39" s="226">
        <v>31</v>
      </c>
      <c r="B39" s="234"/>
      <c r="C39" s="212"/>
      <c r="D39" s="212"/>
      <c r="E39" s="227"/>
      <c r="F39" s="227"/>
      <c r="G39" s="228"/>
      <c r="H39" s="212"/>
      <c r="I39" s="212"/>
      <c r="J39" s="212"/>
      <c r="K39" s="212"/>
      <c r="L39" s="227"/>
      <c r="M39" s="230"/>
      <c r="N39" s="230"/>
      <c r="O39" s="231"/>
      <c r="P39" s="231"/>
      <c r="Q39" s="214">
        <f t="shared" si="13"/>
        <v>0</v>
      </c>
      <c r="R39" s="230"/>
      <c r="S39" s="230"/>
      <c r="T39" s="231"/>
      <c r="U39" s="231"/>
      <c r="V39" s="214">
        <f t="shared" si="14"/>
        <v>0</v>
      </c>
      <c r="W39" s="230"/>
      <c r="X39" s="230"/>
      <c r="Y39" s="231"/>
      <c r="Z39" s="231"/>
      <c r="AA39" s="214">
        <f t="shared" si="15"/>
        <v>0</v>
      </c>
      <c r="AB39" s="230"/>
      <c r="AC39" s="230"/>
      <c r="AD39" s="231"/>
      <c r="AE39" s="231"/>
      <c r="AF39" s="214">
        <f t="shared" si="16"/>
        <v>0</v>
      </c>
      <c r="AG39" s="230"/>
      <c r="AH39" s="230"/>
      <c r="AI39" s="231"/>
      <c r="AJ39" s="231"/>
      <c r="AK39" s="214">
        <f t="shared" si="17"/>
        <v>0</v>
      </c>
      <c r="AL39" s="230"/>
      <c r="AM39" s="230"/>
      <c r="AN39" s="231"/>
      <c r="AO39" s="231"/>
      <c r="AP39" s="214">
        <f t="shared" si="18"/>
        <v>0</v>
      </c>
      <c r="AQ39" s="230"/>
      <c r="AR39" s="230"/>
      <c r="AS39" s="231"/>
      <c r="AT39" s="231"/>
      <c r="AU39" s="214">
        <f t="shared" si="19"/>
        <v>0</v>
      </c>
      <c r="AV39" s="230"/>
      <c r="AW39" s="230"/>
      <c r="AX39" s="231"/>
      <c r="AY39" s="231"/>
      <c r="AZ39" s="214">
        <f t="shared" si="20"/>
        <v>0</v>
      </c>
      <c r="BA39" s="230"/>
      <c r="BB39" s="230"/>
      <c r="BC39" s="231"/>
      <c r="BD39" s="231"/>
      <c r="BE39" s="214">
        <f t="shared" si="21"/>
        <v>0</v>
      </c>
      <c r="BF39" s="230"/>
      <c r="BG39" s="230"/>
      <c r="BH39" s="231"/>
      <c r="BI39" s="231"/>
      <c r="BJ39" s="214">
        <f t="shared" si="22"/>
        <v>0</v>
      </c>
      <c r="BK39" s="230"/>
      <c r="BL39" s="230"/>
      <c r="BM39" s="231"/>
      <c r="BN39" s="231"/>
      <c r="BO39" s="214">
        <f t="shared" si="23"/>
        <v>0</v>
      </c>
      <c r="BP39" s="230"/>
      <c r="BQ39" s="230"/>
      <c r="BR39" s="231"/>
      <c r="BS39" s="231"/>
      <c r="BT39" s="214">
        <f t="shared" si="24"/>
        <v>0</v>
      </c>
      <c r="BU39" s="232"/>
      <c r="BV39" s="232"/>
      <c r="BW39" s="214">
        <f t="shared" si="25"/>
        <v>0</v>
      </c>
      <c r="BX39" s="214">
        <f t="shared" si="25"/>
        <v>0</v>
      </c>
      <c r="BY39" s="214">
        <f t="shared" si="25"/>
        <v>0</v>
      </c>
    </row>
    <row r="40" spans="1:77" s="233" customFormat="1" ht="19.5">
      <c r="A40" s="226">
        <v>32</v>
      </c>
      <c r="B40" s="234"/>
      <c r="C40" s="212"/>
      <c r="D40" s="212"/>
      <c r="E40" s="227"/>
      <c r="F40" s="227"/>
      <c r="G40" s="228"/>
      <c r="H40" s="212"/>
      <c r="I40" s="212"/>
      <c r="J40" s="212"/>
      <c r="K40" s="212"/>
      <c r="L40" s="227"/>
      <c r="M40" s="230"/>
      <c r="N40" s="230"/>
      <c r="O40" s="231"/>
      <c r="P40" s="231"/>
      <c r="Q40" s="214">
        <f t="shared" si="13"/>
        <v>0</v>
      </c>
      <c r="R40" s="230"/>
      <c r="S40" s="230"/>
      <c r="T40" s="231"/>
      <c r="U40" s="231"/>
      <c r="V40" s="214">
        <f t="shared" si="14"/>
        <v>0</v>
      </c>
      <c r="W40" s="230"/>
      <c r="X40" s="230"/>
      <c r="Y40" s="231"/>
      <c r="Z40" s="231"/>
      <c r="AA40" s="214">
        <f t="shared" si="15"/>
        <v>0</v>
      </c>
      <c r="AB40" s="230"/>
      <c r="AC40" s="230"/>
      <c r="AD40" s="231"/>
      <c r="AE40" s="231"/>
      <c r="AF40" s="214">
        <f t="shared" si="16"/>
        <v>0</v>
      </c>
      <c r="AG40" s="230"/>
      <c r="AH40" s="230"/>
      <c r="AI40" s="231"/>
      <c r="AJ40" s="231"/>
      <c r="AK40" s="214">
        <f t="shared" si="17"/>
        <v>0</v>
      </c>
      <c r="AL40" s="230"/>
      <c r="AM40" s="230"/>
      <c r="AN40" s="231"/>
      <c r="AO40" s="231"/>
      <c r="AP40" s="214">
        <f t="shared" si="18"/>
        <v>0</v>
      </c>
      <c r="AQ40" s="230"/>
      <c r="AR40" s="230"/>
      <c r="AS40" s="231"/>
      <c r="AT40" s="231"/>
      <c r="AU40" s="214">
        <f t="shared" si="19"/>
        <v>0</v>
      </c>
      <c r="AV40" s="230"/>
      <c r="AW40" s="230"/>
      <c r="AX40" s="231"/>
      <c r="AY40" s="231"/>
      <c r="AZ40" s="214">
        <f t="shared" si="20"/>
        <v>0</v>
      </c>
      <c r="BA40" s="230"/>
      <c r="BB40" s="230"/>
      <c r="BC40" s="231"/>
      <c r="BD40" s="231"/>
      <c r="BE40" s="214">
        <f t="shared" si="21"/>
        <v>0</v>
      </c>
      <c r="BF40" s="230"/>
      <c r="BG40" s="230"/>
      <c r="BH40" s="231"/>
      <c r="BI40" s="231"/>
      <c r="BJ40" s="214">
        <f t="shared" si="22"/>
        <v>0</v>
      </c>
      <c r="BK40" s="230"/>
      <c r="BL40" s="230"/>
      <c r="BM40" s="231"/>
      <c r="BN40" s="231"/>
      <c r="BO40" s="214">
        <f t="shared" si="23"/>
        <v>0</v>
      </c>
      <c r="BP40" s="230"/>
      <c r="BQ40" s="230"/>
      <c r="BR40" s="231"/>
      <c r="BS40" s="231"/>
      <c r="BT40" s="214">
        <f t="shared" si="24"/>
        <v>0</v>
      </c>
      <c r="BU40" s="232"/>
      <c r="BV40" s="232"/>
      <c r="BW40" s="214">
        <f t="shared" si="25"/>
        <v>0</v>
      </c>
      <c r="BX40" s="214">
        <f t="shared" si="25"/>
        <v>0</v>
      </c>
      <c r="BY40" s="214">
        <f t="shared" si="25"/>
        <v>0</v>
      </c>
    </row>
    <row r="41" spans="1:77" s="211" customFormat="1">
      <c r="A41" s="235"/>
      <c r="C41" s="236"/>
      <c r="D41" s="236"/>
      <c r="E41" s="209"/>
      <c r="F41" s="209"/>
      <c r="G41" s="236"/>
      <c r="H41" s="237"/>
      <c r="I41" s="237"/>
      <c r="J41" s="209"/>
      <c r="K41" s="209"/>
      <c r="L41" s="209"/>
    </row>
    <row r="42" spans="1:77" s="211" customFormat="1">
      <c r="A42" s="238" t="s">
        <v>264</v>
      </c>
      <c r="C42" s="236"/>
      <c r="D42" s="236"/>
      <c r="E42" s="209"/>
      <c r="F42" s="209"/>
      <c r="G42" s="236"/>
      <c r="H42" s="237"/>
      <c r="I42" s="237"/>
      <c r="J42" s="209"/>
      <c r="K42" s="209"/>
      <c r="L42" s="209"/>
    </row>
    <row r="43" spans="1:77" s="211" customFormat="1">
      <c r="A43" s="235"/>
      <c r="C43" s="236"/>
      <c r="D43" s="236"/>
      <c r="E43" s="209"/>
      <c r="F43" s="209"/>
      <c r="G43" s="236"/>
      <c r="H43" s="237"/>
      <c r="I43" s="237"/>
      <c r="J43" s="209"/>
      <c r="K43" s="209"/>
      <c r="L43" s="209"/>
    </row>
    <row r="44" spans="1:77" s="211" customFormat="1">
      <c r="A44" s="235"/>
      <c r="C44" s="237"/>
      <c r="D44" s="237"/>
      <c r="E44" s="209"/>
      <c r="F44" s="209"/>
      <c r="G44" s="237"/>
      <c r="H44" s="237"/>
      <c r="I44" s="237"/>
      <c r="J44" s="209"/>
      <c r="K44" s="209"/>
      <c r="L44" s="209"/>
    </row>
    <row r="45" spans="1:77" s="211" customFormat="1">
      <c r="A45" s="235"/>
      <c r="C45" s="236"/>
      <c r="D45" s="236"/>
      <c r="E45" s="209"/>
      <c r="F45" s="209"/>
      <c r="G45" s="236"/>
      <c r="H45" s="237"/>
      <c r="I45" s="237"/>
      <c r="J45" s="209"/>
      <c r="K45" s="209"/>
      <c r="L45" s="209"/>
    </row>
  </sheetData>
  <autoFilter ref="A8:JC8"/>
  <mergeCells count="24">
    <mergeCell ref="BU6:BY6"/>
    <mergeCell ref="R6:V6"/>
    <mergeCell ref="W6:AA6"/>
    <mergeCell ref="AB6:AF6"/>
    <mergeCell ref="AG6:AK6"/>
    <mergeCell ref="AL6:AP6"/>
    <mergeCell ref="AQ6:AU6"/>
    <mergeCell ref="AV6:AZ6"/>
    <mergeCell ref="BA6:BE6"/>
    <mergeCell ref="BF6:BJ6"/>
    <mergeCell ref="BK6:BO6"/>
    <mergeCell ref="BP6:BT6"/>
    <mergeCell ref="M6:Q6"/>
    <mergeCell ref="A6:A7"/>
    <mergeCell ref="B6:B7"/>
    <mergeCell ref="C6:C7"/>
    <mergeCell ref="D6:D7"/>
    <mergeCell ref="E6:F6"/>
    <mergeCell ref="G6:G7"/>
    <mergeCell ref="H6:H7"/>
    <mergeCell ref="I6:I7"/>
    <mergeCell ref="J6:J7"/>
    <mergeCell ref="K6:K7"/>
    <mergeCell ref="L6:L7"/>
  </mergeCells>
  <pageMargins left="0.23622047244094491" right="0" top="0.19685039370078741" bottom="0.15748031496062992" header="0" footer="0"/>
  <pageSetup paperSize="9" scale="27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'M:\2008\261-131108\[BALANCE.VODOSN.2007.FACT.xls]списки'!#REF!</xm:f>
          </x14:formula1>
          <xm:sqref>F9:F40</xm:sqref>
        </x14:dataValidation>
        <x14:dataValidation type="list" allowBlank="1" showInputMessage="1" showErrorMessage="1">
          <x14:formula1>
            <xm:f>списки!$D$3:$D$17</xm:f>
          </x14:formula1>
          <xm:sqref>G9:G40</xm:sqref>
        </x14:dataValidation>
        <x14:dataValidation type="list" allowBlank="1" showInputMessage="1" showErrorMessage="1">
          <x14:formula1>
            <xm:f>списки!$C$3:$C$9</xm:f>
          </x14:formula1>
          <xm:sqref>E9:E40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6</vt:i4>
      </vt:variant>
    </vt:vector>
  </HeadingPairs>
  <TitlesOfParts>
    <vt:vector size="20" baseType="lpstr">
      <vt:lpstr>реестр договоров ОХР</vt:lpstr>
      <vt:lpstr>реестр договоров транспорт</vt:lpstr>
      <vt:lpstr>реестр договоров вспомогательн</vt:lpstr>
      <vt:lpstr>счет 26</vt:lpstr>
      <vt:lpstr>Смета ОХР</vt:lpstr>
      <vt:lpstr>Прил 2.1 ОХР</vt:lpstr>
      <vt:lpstr>90 счет и расшифровка ВД</vt:lpstr>
      <vt:lpstr>91 счет и расшифровка</vt:lpstr>
      <vt:lpstr>факт 2021 Транспортные расходы</vt:lpstr>
      <vt:lpstr>Топливо и ГСМ</vt:lpstr>
      <vt:lpstr>Анализ ЗП по сотрудникам</vt:lpstr>
      <vt:lpstr>Прил 8.1 ФОТ</vt:lpstr>
      <vt:lpstr>списки</vt:lpstr>
      <vt:lpstr>Полученные субсидии</vt:lpstr>
      <vt:lpstr>List17_reg_columns</vt:lpstr>
      <vt:lpstr>List17_work_columns</vt:lpstr>
      <vt:lpstr>pIns_List17</vt:lpstr>
      <vt:lpstr>'Прил 8.1 ФОТ'!Заголовки_для_печати</vt:lpstr>
      <vt:lpstr>'Прил 8.1 ФОТ'!Область_печати</vt:lpstr>
      <vt:lpstr>'факт 2021 Транспортные расходы'!Область_печати</vt:lpstr>
    </vt:vector>
  </TitlesOfParts>
  <Company>ДТРГЗ Томской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Воронина Е.А.</dc:creator>
  <cp:lastModifiedBy>Нестеренко Ю.В.</cp:lastModifiedBy>
  <cp:lastPrinted>2019-03-28T07:51:48Z</cp:lastPrinted>
  <dcterms:created xsi:type="dcterms:W3CDTF">2019-02-01T07:04:51Z</dcterms:created>
  <dcterms:modified xsi:type="dcterms:W3CDTF">2025-03-20T03:52:41Z</dcterms:modified>
</cp:coreProperties>
</file>