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285" yWindow="2940" windowWidth="14805" windowHeight="7710"/>
  </bookViews>
  <sheets>
    <sheet name="УНЦ" sheetId="4" r:id="rId1"/>
    <sheet name="Лист1" sheetId="5" r:id="rId2"/>
  </sheets>
  <definedNames>
    <definedName name="_xlnm.Print_Area" localSheetId="0">УНЦ!$A$1:$C$49</definedName>
  </definedNames>
  <calcPr calcId="125725"/>
</workbook>
</file>

<file path=xl/calcChain.xml><?xml version="1.0" encoding="utf-8"?>
<calcChain xmlns="http://schemas.openxmlformats.org/spreadsheetml/2006/main">
  <c r="C36" i="4"/>
  <c r="C40"/>
  <c r="C41"/>
  <c r="C42"/>
  <c r="C31" l="1"/>
  <c r="C43" l="1"/>
  <c r="C37"/>
  <c r="C35"/>
  <c r="C34"/>
  <c r="C33"/>
  <c r="C32"/>
  <c r="C38" l="1"/>
  <c r="C44" s="1"/>
  <c r="C46" l="1"/>
  <c r="C7" s="1"/>
</calcChain>
</file>

<file path=xl/sharedStrings.xml><?xml version="1.0" encoding="utf-8"?>
<sst xmlns="http://schemas.openxmlformats.org/spreadsheetml/2006/main" count="85" uniqueCount="81">
  <si>
    <t>ВСЕГО</t>
  </si>
  <si>
    <t>№ п/п</t>
  </si>
  <si>
    <t>Наименование</t>
  </si>
  <si>
    <t xml:space="preserve">Технические показатели </t>
  </si>
  <si>
    <t>1.1.</t>
  </si>
  <si>
    <t>Материал опор</t>
  </si>
  <si>
    <t xml:space="preserve">Характеристика и технико-экономические показатели </t>
  </si>
  <si>
    <t>2.1.</t>
  </si>
  <si>
    <t>Местоположение воздушной линии</t>
  </si>
  <si>
    <t>2.2.</t>
  </si>
  <si>
    <t xml:space="preserve">Рельеф местности </t>
  </si>
  <si>
    <t>тыс. руб.</t>
  </si>
  <si>
    <t>2.3.</t>
  </si>
  <si>
    <t>равнина</t>
  </si>
  <si>
    <t>ж/б</t>
  </si>
  <si>
    <t>Укрупненный расчет стоимости строительства</t>
  </si>
  <si>
    <t>Количество цепей, шт</t>
  </si>
  <si>
    <t>Период реализации</t>
  </si>
  <si>
    <t>Марка провода</t>
  </si>
  <si>
    <t>Сечение провода</t>
  </si>
  <si>
    <t>Расчет затрат на реализацию объекта</t>
  </si>
  <si>
    <t>Коэффициент перехода от базового УНЦ к УНЦ субъекта РФ</t>
  </si>
  <si>
    <t>3.1.1.</t>
  </si>
  <si>
    <t>3.1.2.</t>
  </si>
  <si>
    <t>3.2.</t>
  </si>
  <si>
    <t>3.2.1.</t>
  </si>
  <si>
    <t>Затраты на строительные работы и материалы</t>
  </si>
  <si>
    <t>3.2.2.</t>
  </si>
  <si>
    <t>Итого по п. 3.2:</t>
  </si>
  <si>
    <t xml:space="preserve">3.1. </t>
  </si>
  <si>
    <t>3.2.3.</t>
  </si>
  <si>
    <t>3.5.</t>
  </si>
  <si>
    <t>3.1.3.</t>
  </si>
  <si>
    <t>3.2.4.</t>
  </si>
  <si>
    <t>Объем финансовых потребностей на техническое перевооружение ВЛ-0,4 кВ, без НДС:</t>
  </si>
  <si>
    <t>3.2.5.</t>
  </si>
  <si>
    <t>3.1.4.</t>
  </si>
  <si>
    <t>Объем финансовых потребностей на реализацию объекта, без НДС:</t>
  </si>
  <si>
    <t>Основание: Приказ Минэнерго РФ от 26.02.2024 г. №131</t>
  </si>
  <si>
    <t>СИП-4</t>
  </si>
  <si>
    <t>3х70+1х95</t>
  </si>
  <si>
    <t>УНЦ  ВЛ-0,4 кВ на строительно-монтажные работы без опор и провода (базовая расценка УНЦ № Л1-01-1)</t>
  </si>
  <si>
    <t>УНЦ  опор ВЛ-0,4 кВ (базовая расценка УНЦ №Л3-01-1)</t>
  </si>
  <si>
    <t xml:space="preserve"> УНЦ провода СИП 0,4 кВ (базовая расценка УНЦ №Л7-25-2)</t>
  </si>
  <si>
    <t xml:space="preserve"> УНЦ арматуры и устройств крепления провода СИП (расценка Л11-01)</t>
  </si>
  <si>
    <t>3.1.5.</t>
  </si>
  <si>
    <t>3.1.6.</t>
  </si>
  <si>
    <t>3.1.7.</t>
  </si>
  <si>
    <t xml:space="preserve"> УНЦ устройств защиты от перенапряжений ВЛ 0,4 кВ( расценка Л11-02)</t>
  </si>
  <si>
    <t xml:space="preserve"> УНЦ на устройство защиты опор ВЛ от наезда транспорта (расценка УНЦ № М1-04)</t>
  </si>
  <si>
    <t>УНЦ на демонтаж ВЛ-0,4 кВ (расценка УНЦ № М2-01-1)</t>
  </si>
  <si>
    <t>3.2.6.</t>
  </si>
  <si>
    <t>3.2.7.</t>
  </si>
  <si>
    <t>3.3.</t>
  </si>
  <si>
    <t xml:space="preserve">Объем финансовых потребностей на оборудование системы учета электрической энергии, без НДС </t>
  </si>
  <si>
    <t>3.3.1.</t>
  </si>
  <si>
    <t>УНЦ установка шкафа с однофазным прибором учета на опоре ВЛ и подключение к питающей ВЛ-0,4 кВ с изолированными проводами (базовая расценка УНЦ №А1-10)</t>
  </si>
  <si>
    <t>3.3.2.</t>
  </si>
  <si>
    <t>УНЦ установка шкафа с трехфазным прибором учета на опоре ВЛ и подключение к питающей ВЛ-0,4 кВ с изолированными проводами (базовая расценка УНЦ №А1-13)</t>
  </si>
  <si>
    <t>3.3.3.</t>
  </si>
  <si>
    <t>Установка трехфазного прибора учета  полукосвенного включения с установкой ТТ в распределительном устройстве 0,4 кВ (А1-81)</t>
  </si>
  <si>
    <t>3.4.</t>
  </si>
  <si>
    <t>Итого по п. 3.3:</t>
  </si>
  <si>
    <t>3.6.</t>
  </si>
  <si>
    <t>Протяженность  ВЛ , км</t>
  </si>
  <si>
    <t xml:space="preserve">Протяженность электрической сети, км: </t>
  </si>
  <si>
    <t>в т.ч. ВЛ, км</t>
  </si>
  <si>
    <t>1.1.1.</t>
  </si>
  <si>
    <t>3.1.8.</t>
  </si>
  <si>
    <t>для таблицы Л1 (номер Ц2-122-1)</t>
  </si>
  <si>
    <t>для таблицы Л3 (номер Ц2-122-9)</t>
  </si>
  <si>
    <t>для таблицы А1 (номер Ц1-122-9)</t>
  </si>
  <si>
    <t>для таблицы М1 (номер Ц1-122-8)</t>
  </si>
  <si>
    <t>для таблицы М2 (номер Ц1-122-8)</t>
  </si>
  <si>
    <t>для таблицы Н1 (номер Ц1-122-5)</t>
  </si>
  <si>
    <t>для таблицы Л7 (номер Ц2-122-43)</t>
  </si>
  <si>
    <t>для таблицы Л11 (номер Ц2-122-43)</t>
  </si>
  <si>
    <t>Техническое перевооружение ВЛ-0,4 кВ от ТП-496 ст. Томск 2</t>
  </si>
  <si>
    <t>Томская область, г. Томск</t>
  </si>
  <si>
    <t>2028-2031</t>
  </si>
  <si>
    <t>Затраты на проектно-изыскательские работы (расценка №П3-04)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</si>
</sst>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 vertical="top"/>
    </xf>
    <xf numFmtId="2" fontId="7" fillId="0" borderId="2" xfId="2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7" fillId="0" borderId="2" xfId="2" applyFont="1" applyBorder="1" applyAlignment="1">
      <alignment horizontal="right" wrapText="1"/>
    </xf>
    <xf numFmtId="0" fontId="7" fillId="0" borderId="2" xfId="2" applyFont="1" applyBorder="1" applyAlignment="1">
      <alignment wrapText="1"/>
    </xf>
    <xf numFmtId="0" fontId="6" fillId="0" borderId="2" xfId="2" applyFont="1" applyBorder="1" applyAlignment="1">
      <alignment horizontal="right" wrapText="1"/>
    </xf>
    <xf numFmtId="0" fontId="6" fillId="0" borderId="2" xfId="2" applyFont="1" applyBorder="1" applyAlignment="1">
      <alignment wrapText="1"/>
    </xf>
    <xf numFmtId="0" fontId="6" fillId="0" borderId="2" xfId="2" applyFont="1" applyBorder="1" applyAlignment="1">
      <alignment horizontal="center" vertical="center" wrapText="1"/>
    </xf>
    <xf numFmtId="0" fontId="7" fillId="0" borderId="0" xfId="0" applyFont="1"/>
    <xf numFmtId="0" fontId="6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left" wrapText="1"/>
    </xf>
    <xf numFmtId="0" fontId="6" fillId="0" borderId="0" xfId="0" applyFont="1"/>
    <xf numFmtId="0" fontId="6" fillId="0" borderId="0" xfId="0" applyFont="1"/>
    <xf numFmtId="0" fontId="12" fillId="0" borderId="0" xfId="0" applyFont="1"/>
    <xf numFmtId="164" fontId="13" fillId="0" borderId="2" xfId="1" applyFont="1" applyBorder="1" applyAlignment="1">
      <alignment vertical="top" wrapText="1"/>
    </xf>
    <xf numFmtId="0" fontId="7" fillId="0" borderId="2" xfId="3" applyFont="1" applyBorder="1"/>
    <xf numFmtId="164" fontId="9" fillId="0" borderId="2" xfId="1" applyFont="1" applyFill="1" applyBorder="1" applyAlignment="1">
      <alignment horizontal="center" vertical="center" wrapText="1"/>
    </xf>
    <xf numFmtId="0" fontId="6" fillId="0" borderId="2" xfId="3" applyFont="1" applyBorder="1"/>
    <xf numFmtId="0" fontId="6" fillId="2" borderId="2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right" vertical="center" wrapText="1"/>
    </xf>
    <xf numFmtId="0" fontId="6" fillId="0" borderId="2" xfId="2" applyFont="1" applyBorder="1" applyAlignment="1">
      <alignment horizontal="right" vertical="center" wrapText="1"/>
    </xf>
    <xf numFmtId="0" fontId="15" fillId="0" borderId="3" xfId="2" applyFont="1" applyBorder="1" applyAlignment="1">
      <alignment horizontal="right" wrapText="1"/>
    </xf>
    <xf numFmtId="165" fontId="7" fillId="0" borderId="2" xfId="4" applyNumberFormat="1" applyFont="1" applyBorder="1" applyAlignment="1">
      <alignment horizontal="right" wrapText="1"/>
    </xf>
    <xf numFmtId="0" fontId="6" fillId="0" borderId="3" xfId="2" applyFont="1" applyBorder="1" applyAlignment="1">
      <alignment horizontal="right" wrapText="1"/>
    </xf>
    <xf numFmtId="0" fontId="15" fillId="0" borderId="3" xfId="2" applyFont="1" applyBorder="1" applyAlignment="1">
      <alignment horizontal="left" wrapText="1"/>
    </xf>
    <xf numFmtId="16" fontId="6" fillId="0" borderId="2" xfId="2" applyNumberFormat="1" applyFont="1" applyBorder="1" applyAlignment="1">
      <alignment horizontal="right" wrapText="1"/>
    </xf>
    <xf numFmtId="14" fontId="6" fillId="0" borderId="2" xfId="2" applyNumberFormat="1" applyFont="1" applyBorder="1" applyAlignment="1">
      <alignment horizontal="right" wrapText="1"/>
    </xf>
    <xf numFmtId="0" fontId="5" fillId="0" borderId="0" xfId="2" applyFont="1" applyAlignment="1">
      <alignment horizontal="center" wrapText="1"/>
    </xf>
    <xf numFmtId="0" fontId="10" fillId="0" borderId="1" xfId="2" applyFont="1" applyBorder="1" applyAlignment="1">
      <alignment horizontal="right" wrapText="1"/>
    </xf>
    <xf numFmtId="0" fontId="7" fillId="0" borderId="2" xfId="2" applyFont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left" vertical="center" wrapText="1"/>
    </xf>
    <xf numFmtId="49" fontId="8" fillId="0" borderId="5" xfId="3" applyNumberFormat="1" applyFont="1" applyFill="1" applyBorder="1" applyAlignment="1">
      <alignment horizontal="left" vertical="center" wrapText="1"/>
    </xf>
    <xf numFmtId="0" fontId="11" fillId="0" borderId="0" xfId="5" applyFont="1" applyBorder="1" applyAlignment="1">
      <alignment horizontal="center" vertical="center" wrapText="1"/>
    </xf>
  </cellXfs>
  <cellStyles count="11">
    <cellStyle name="Обычный" xfId="0" builtinId="0"/>
    <cellStyle name="Обычный 3 2 2" xfId="2"/>
    <cellStyle name="Обычный 3 2 2 2" xfId="5"/>
    <cellStyle name="Обычный 3 2 2 2 2" xfId="9"/>
    <cellStyle name="Обычный 3 2 2 3" xfId="7"/>
    <cellStyle name="Обычный 4" xfId="3"/>
    <cellStyle name="Финансовый" xfId="1" builtinId="3"/>
    <cellStyle name="Финансовый 3 2 2" xfId="4"/>
    <cellStyle name="Финансовый 3 2 2 2" xfId="6"/>
    <cellStyle name="Финансовый 3 2 2 2 2" xfId="10"/>
    <cellStyle name="Финансовый 3 2 2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C46"/>
  <sheetViews>
    <sheetView tabSelected="1" view="pageBreakPreview" zoomScale="80" zoomScaleNormal="60" zoomScaleSheetLayoutView="80" workbookViewId="0">
      <selection activeCell="A3" sqref="A3:C3"/>
    </sheetView>
  </sheetViews>
  <sheetFormatPr defaultColWidth="8.85546875" defaultRowHeight="15.75"/>
  <cols>
    <col min="1" max="1" width="16.7109375" style="1" customWidth="1"/>
    <col min="2" max="2" width="71.85546875" style="1" customWidth="1"/>
    <col min="3" max="3" width="70" style="1" customWidth="1"/>
    <col min="4" max="4" width="11.42578125" style="1" customWidth="1"/>
    <col min="5" max="16384" width="8.85546875" style="1"/>
  </cols>
  <sheetData>
    <row r="1" spans="1:3" s="14" customFormat="1">
      <c r="B1" s="15"/>
    </row>
    <row r="2" spans="1:3" ht="18.75">
      <c r="A2" s="32" t="s">
        <v>15</v>
      </c>
      <c r="B2" s="32"/>
      <c r="C2" s="32"/>
    </row>
    <row r="3" spans="1:3" ht="36.75" customHeight="1">
      <c r="A3" s="37" t="s">
        <v>38</v>
      </c>
      <c r="B3" s="37"/>
      <c r="C3" s="37"/>
    </row>
    <row r="4" spans="1:3" ht="18.75">
      <c r="A4" s="33" t="s">
        <v>11</v>
      </c>
      <c r="B4" s="33"/>
      <c r="C4" s="33"/>
    </row>
    <row r="5" spans="1:3" s="2" customFormat="1" ht="15.6" customHeight="1">
      <c r="A5" s="34" t="s">
        <v>1</v>
      </c>
      <c r="B5" s="34" t="s">
        <v>2</v>
      </c>
      <c r="C5" s="35" t="s">
        <v>77</v>
      </c>
    </row>
    <row r="6" spans="1:3" s="2" customFormat="1" ht="90" customHeight="1">
      <c r="A6" s="34"/>
      <c r="B6" s="34"/>
      <c r="C6" s="36"/>
    </row>
    <row r="7" spans="1:3" s="4" customFormat="1">
      <c r="A7" s="3"/>
      <c r="B7" s="3" t="s">
        <v>0</v>
      </c>
      <c r="C7" s="18">
        <f>C46</f>
        <v>43288.816810000004</v>
      </c>
    </row>
    <row r="8" spans="1:3">
      <c r="A8" s="5">
        <v>1</v>
      </c>
      <c r="B8" s="6" t="s">
        <v>3</v>
      </c>
      <c r="C8" s="6"/>
    </row>
    <row r="9" spans="1:3" s="14" customFormat="1">
      <c r="A9" s="7">
        <v>1</v>
      </c>
      <c r="B9" s="8" t="s">
        <v>65</v>
      </c>
      <c r="C9" s="9">
        <v>6.14</v>
      </c>
    </row>
    <row r="10" spans="1:3" s="14" customFormat="1">
      <c r="A10" s="30" t="s">
        <v>4</v>
      </c>
      <c r="B10" s="8" t="s">
        <v>66</v>
      </c>
      <c r="C10" s="9"/>
    </row>
    <row r="11" spans="1:3">
      <c r="A11" s="31" t="s">
        <v>67</v>
      </c>
      <c r="B11" s="8" t="s">
        <v>16</v>
      </c>
      <c r="C11" s="9">
        <v>1</v>
      </c>
    </row>
    <row r="12" spans="1:3">
      <c r="A12" s="31" t="s">
        <v>67</v>
      </c>
      <c r="B12" s="8" t="s">
        <v>18</v>
      </c>
      <c r="C12" s="9" t="s">
        <v>39</v>
      </c>
    </row>
    <row r="13" spans="1:3" s="14" customFormat="1">
      <c r="A13" s="31" t="s">
        <v>67</v>
      </c>
      <c r="B13" s="8" t="s">
        <v>19</v>
      </c>
      <c r="C13" s="20" t="s">
        <v>40</v>
      </c>
    </row>
    <row r="14" spans="1:3" s="14" customFormat="1">
      <c r="A14" s="31" t="s">
        <v>67</v>
      </c>
      <c r="B14" s="8" t="s">
        <v>64</v>
      </c>
      <c r="C14" s="9">
        <v>6.14</v>
      </c>
    </row>
    <row r="15" spans="1:3">
      <c r="A15" s="31" t="s">
        <v>67</v>
      </c>
      <c r="B15" s="8" t="s">
        <v>5</v>
      </c>
      <c r="C15" s="9" t="s">
        <v>14</v>
      </c>
    </row>
    <row r="16" spans="1:3">
      <c r="A16" s="5">
        <v>2</v>
      </c>
      <c r="B16" s="6" t="s">
        <v>6</v>
      </c>
      <c r="C16" s="6"/>
    </row>
    <row r="17" spans="1:3" ht="37.5" customHeight="1">
      <c r="A17" s="7" t="s">
        <v>7</v>
      </c>
      <c r="B17" s="8" t="s">
        <v>8</v>
      </c>
      <c r="C17" s="9" t="s">
        <v>78</v>
      </c>
    </row>
    <row r="18" spans="1:3" s="13" customFormat="1" ht="16.5" customHeight="1">
      <c r="A18" s="7" t="s">
        <v>9</v>
      </c>
      <c r="B18" s="8" t="s">
        <v>17</v>
      </c>
      <c r="C18" s="9" t="s">
        <v>79</v>
      </c>
    </row>
    <row r="19" spans="1:3" ht="22.5" customHeight="1">
      <c r="A19" s="7" t="s">
        <v>12</v>
      </c>
      <c r="B19" s="8" t="s">
        <v>10</v>
      </c>
      <c r="C19" s="9" t="s">
        <v>13</v>
      </c>
    </row>
    <row r="20" spans="1:3" s="10" customFormat="1" ht="18.75" customHeight="1">
      <c r="A20" s="24">
        <v>3</v>
      </c>
      <c r="B20" s="23" t="s">
        <v>20</v>
      </c>
      <c r="C20" s="17"/>
    </row>
    <row r="21" spans="1:3" s="10" customFormat="1" ht="18.75" customHeight="1">
      <c r="A21" s="24" t="s">
        <v>29</v>
      </c>
      <c r="B21" s="12" t="s">
        <v>21</v>
      </c>
      <c r="C21" s="17"/>
    </row>
    <row r="22" spans="1:3" s="10" customFormat="1" ht="18.75" customHeight="1">
      <c r="A22" s="25" t="s">
        <v>22</v>
      </c>
      <c r="B22" s="11" t="s">
        <v>69</v>
      </c>
      <c r="C22" s="19">
        <v>1.89</v>
      </c>
    </row>
    <row r="23" spans="1:3" s="10" customFormat="1" ht="18.75" customHeight="1">
      <c r="A23" s="25" t="s">
        <v>23</v>
      </c>
      <c r="B23" s="11" t="s">
        <v>70</v>
      </c>
      <c r="C23" s="19">
        <v>1.1299999999999999</v>
      </c>
    </row>
    <row r="24" spans="1:3" s="10" customFormat="1" ht="18.75" customHeight="1">
      <c r="A24" s="25" t="s">
        <v>32</v>
      </c>
      <c r="B24" s="11" t="s">
        <v>75</v>
      </c>
      <c r="C24" s="19">
        <v>1.1100000000000001</v>
      </c>
    </row>
    <row r="25" spans="1:3" s="10" customFormat="1" ht="18.75" customHeight="1">
      <c r="A25" s="25" t="s">
        <v>36</v>
      </c>
      <c r="B25" s="11" t="s">
        <v>76</v>
      </c>
      <c r="C25" s="19">
        <v>1.1100000000000001</v>
      </c>
    </row>
    <row r="26" spans="1:3" s="10" customFormat="1" ht="18.75" customHeight="1">
      <c r="A26" s="25" t="s">
        <v>45</v>
      </c>
      <c r="B26" s="11" t="s">
        <v>71</v>
      </c>
      <c r="C26" s="19">
        <v>1.32</v>
      </c>
    </row>
    <row r="27" spans="1:3" s="10" customFormat="1" ht="18.75" customHeight="1">
      <c r="A27" s="25" t="s">
        <v>46</v>
      </c>
      <c r="B27" s="11" t="s">
        <v>72</v>
      </c>
      <c r="C27" s="19">
        <v>1.32</v>
      </c>
    </row>
    <row r="28" spans="1:3" s="10" customFormat="1" ht="18.75" customHeight="1">
      <c r="A28" s="25" t="s">
        <v>47</v>
      </c>
      <c r="B28" s="11" t="s">
        <v>73</v>
      </c>
      <c r="C28" s="19">
        <v>1.32</v>
      </c>
    </row>
    <row r="29" spans="1:3" s="10" customFormat="1" ht="18.75" customHeight="1">
      <c r="A29" s="25" t="s">
        <v>68</v>
      </c>
      <c r="B29" s="11" t="s">
        <v>74</v>
      </c>
      <c r="C29" s="19">
        <v>1.32</v>
      </c>
    </row>
    <row r="30" spans="1:3" s="10" customFormat="1" ht="31.5">
      <c r="A30" s="24" t="s">
        <v>24</v>
      </c>
      <c r="B30" s="12" t="s">
        <v>34</v>
      </c>
      <c r="C30" s="17"/>
    </row>
    <row r="31" spans="1:3" s="10" customFormat="1" ht="31.5">
      <c r="A31" s="25" t="s">
        <v>25</v>
      </c>
      <c r="B31" s="11" t="s">
        <v>41</v>
      </c>
      <c r="C31" s="28">
        <f>963.68*C14*C22</f>
        <v>11183.120927999998</v>
      </c>
    </row>
    <row r="32" spans="1:3" s="10" customFormat="1">
      <c r="A32" s="25" t="s">
        <v>27</v>
      </c>
      <c r="B32" s="11" t="s">
        <v>42</v>
      </c>
      <c r="C32" s="19">
        <f>949.02*C14*C23</f>
        <v>6584.4905639999988</v>
      </c>
    </row>
    <row r="33" spans="1:3" s="10" customFormat="1">
      <c r="A33" s="25" t="s">
        <v>30</v>
      </c>
      <c r="B33" s="21" t="s">
        <v>43</v>
      </c>
      <c r="C33" s="19">
        <f>700.08*C14*C24</f>
        <v>4771.3252320000011</v>
      </c>
    </row>
    <row r="34" spans="1:3" s="10" customFormat="1" ht="31.5">
      <c r="A34" s="25" t="s">
        <v>33</v>
      </c>
      <c r="B34" s="21" t="s">
        <v>44</v>
      </c>
      <c r="C34" s="19">
        <f>4.95*C25*C14/0.04</f>
        <v>843.40575000000001</v>
      </c>
    </row>
    <row r="35" spans="1:3" s="10" customFormat="1" ht="31.5">
      <c r="A35" s="25" t="s">
        <v>35</v>
      </c>
      <c r="B35" s="21" t="s">
        <v>48</v>
      </c>
      <c r="C35" s="19">
        <f>5.72*C25*C14/0.2</f>
        <v>194.92043999999999</v>
      </c>
    </row>
    <row r="36" spans="1:3" s="10" customFormat="1" ht="31.5">
      <c r="A36" s="25" t="s">
        <v>51</v>
      </c>
      <c r="B36" s="21" t="s">
        <v>49</v>
      </c>
      <c r="C36" s="19">
        <f>156.23*C27*18</f>
        <v>3712.0248000000001</v>
      </c>
    </row>
    <row r="37" spans="1:3" s="10" customFormat="1">
      <c r="A37" s="25" t="s">
        <v>52</v>
      </c>
      <c r="B37" s="21" t="s">
        <v>50</v>
      </c>
      <c r="C37" s="19">
        <f>300.27*C14*C28</f>
        <v>2433.6282959999999</v>
      </c>
    </row>
    <row r="38" spans="1:3" s="10" customFormat="1">
      <c r="A38" s="25"/>
      <c r="B38" s="26" t="s">
        <v>28</v>
      </c>
      <c r="C38" s="19">
        <f>SUM(C31:C37)</f>
        <v>29722.916010000001</v>
      </c>
    </row>
    <row r="39" spans="1:3" s="10" customFormat="1" ht="31.5">
      <c r="A39" s="24" t="s">
        <v>53</v>
      </c>
      <c r="B39" s="29" t="s">
        <v>54</v>
      </c>
      <c r="C39" s="19"/>
    </row>
    <row r="40" spans="1:3" s="10" customFormat="1" ht="47.25">
      <c r="A40" s="25" t="s">
        <v>55</v>
      </c>
      <c r="B40" s="21" t="s">
        <v>56</v>
      </c>
      <c r="C40" s="19">
        <f>55.25*C26*95</f>
        <v>6928.35</v>
      </c>
    </row>
    <row r="41" spans="1:3" s="10" customFormat="1" ht="47.25">
      <c r="A41" s="25" t="s">
        <v>57</v>
      </c>
      <c r="B41" s="21" t="s">
        <v>58</v>
      </c>
      <c r="C41" s="19">
        <f>60.16*C26*28</f>
        <v>2223.5135999999998</v>
      </c>
    </row>
    <row r="42" spans="1:3" s="10" customFormat="1" ht="31.5">
      <c r="A42" s="25" t="s">
        <v>59</v>
      </c>
      <c r="B42" s="21" t="s">
        <v>60</v>
      </c>
      <c r="C42" s="19">
        <f>94.69*C26*9</f>
        <v>1124.9172000000001</v>
      </c>
    </row>
    <row r="43" spans="1:3" s="10" customFormat="1">
      <c r="A43" s="25"/>
      <c r="B43" s="26" t="s">
        <v>62</v>
      </c>
      <c r="C43" s="17">
        <f>SUM(C40:C42)</f>
        <v>10276.7808</v>
      </c>
    </row>
    <row r="44" spans="1:3" s="10" customFormat="1">
      <c r="A44" s="24" t="s">
        <v>61</v>
      </c>
      <c r="B44" s="16" t="s">
        <v>26</v>
      </c>
      <c r="C44" s="17">
        <f>C38+C43</f>
        <v>39999.696810000001</v>
      </c>
    </row>
    <row r="45" spans="1:3" s="10" customFormat="1" ht="31.5" customHeight="1">
      <c r="A45" s="24" t="s">
        <v>31</v>
      </c>
      <c r="B45" s="12" t="s">
        <v>80</v>
      </c>
      <c r="C45" s="17">
        <v>3289.12</v>
      </c>
    </row>
    <row r="46" spans="1:3" ht="21.75" customHeight="1">
      <c r="A46" s="5" t="s">
        <v>63</v>
      </c>
      <c r="B46" s="22" t="s">
        <v>37</v>
      </c>
      <c r="C46" s="27">
        <f>C44+C45</f>
        <v>43288.816810000004</v>
      </c>
    </row>
  </sheetData>
  <mergeCells count="6">
    <mergeCell ref="A2:C2"/>
    <mergeCell ref="A4:C4"/>
    <mergeCell ref="A5:A6"/>
    <mergeCell ref="B5:B6"/>
    <mergeCell ref="C5:C6"/>
    <mergeCell ref="A3:C3"/>
  </mergeCells>
  <pageMargins left="0" right="0" top="0" bottom="0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Лист1</vt:lpstr>
      <vt:lpstr>УНЦ!Область_печати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2025-04-01T01:27:01Z</dcterms:modified>
</cp:coreProperties>
</file>