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1\общая папка\Производственные программы\5. Инвестиционные программы\3. ИП 2023-2027\2.3ИП 2025_коррект\0.ДТР_2025\БДДС\"/>
    </mc:Choice>
  </mc:AlternateContent>
  <bookViews>
    <workbookView xWindow="11160" yWindow="540" windowWidth="12030" windowHeight="12540"/>
  </bookViews>
  <sheets>
    <sheet name="C02_1127024000399_01_0_69_0" sheetId="1" r:id="rId1"/>
  </sheets>
  <externalReferences>
    <externalReference r:id="rId2"/>
    <externalReference r:id="rId3"/>
    <externalReference r:id="rId4"/>
  </externalReferences>
  <definedNames>
    <definedName name="H?Period">[1]Заголовок!$B$3</definedName>
    <definedName name="HTML_CodePage" hidden="1">1251</definedName>
    <definedName name="HTML_Control" hidden="1">{"'Лист1'!$A$1:$W$63"}</definedName>
    <definedName name="HTML_Description" hidden="1">""</definedName>
    <definedName name="HTML_Email" hidden="1">""</definedName>
    <definedName name="HTML_Header" hidden="1">"Лист1"</definedName>
    <definedName name="HTML_LastUpdate" hidden="1">"18.10.01"</definedName>
    <definedName name="HTML_LineAfter" hidden="1">FALSE</definedName>
    <definedName name="HTML_LineBefore" hidden="1">FALSE</definedName>
    <definedName name="HTML_Name" hidden="1">"Федецкий И.И."</definedName>
    <definedName name="HTML_OBDlg2" hidden="1">TRUE</definedName>
    <definedName name="HTML_OBDlg4" hidden="1">TRUE</definedName>
    <definedName name="HTML_OS" hidden="1">0</definedName>
    <definedName name="HTML_PathFile" hidden="1">"D:\Мои документы\СТАТЬИ\MyHTML.htm"</definedName>
    <definedName name="HTML_Title" hidden="1">"Климатические зоны Томской области"</definedName>
    <definedName name="org">#REF!</definedName>
    <definedName name="raion">#REF!</definedName>
    <definedName name="А15">#REF!</definedName>
    <definedName name="А4">#REF!</definedName>
    <definedName name="А8">#REF!</definedName>
    <definedName name="_xlnm.Print_Titles" localSheetId="0">'C02_1127024000399_01_0_69_0'!$16:$18</definedName>
    <definedName name="Лист2в">#REF!</definedName>
    <definedName name="_xlnm.Print_Area" localSheetId="0">'C02_1127024000399_01_0_69_0'!$A$1:$H$481</definedName>
    <definedName name="ПоследнийГод">[1]Заголовок!$B$5</definedName>
    <definedName name="_xlnm.Recorder">#REF!</definedName>
  </definedNames>
  <calcPr calcId="162913"/>
</workbook>
</file>

<file path=xl/calcChain.xml><?xml version="1.0" encoding="utf-8"?>
<calcChain xmlns="http://schemas.openxmlformats.org/spreadsheetml/2006/main">
  <c r="K394" i="1" l="1"/>
  <c r="L394" i="1"/>
  <c r="M394" i="1"/>
  <c r="N402" i="1"/>
  <c r="N396" i="1" s="1"/>
  <c r="N395" i="1" s="1"/>
  <c r="N394" i="1" s="1"/>
  <c r="P471" i="1" l="1"/>
  <c r="O471" i="1"/>
  <c r="P470" i="1"/>
  <c r="O470" i="1"/>
  <c r="P469" i="1"/>
  <c r="O469" i="1"/>
  <c r="P468" i="1"/>
  <c r="O468" i="1"/>
  <c r="P467" i="1"/>
  <c r="O467" i="1"/>
  <c r="P466" i="1"/>
  <c r="O466" i="1"/>
  <c r="P465" i="1"/>
  <c r="O465" i="1"/>
  <c r="P464" i="1"/>
  <c r="O464" i="1"/>
  <c r="P463" i="1"/>
  <c r="O463" i="1"/>
  <c r="P462" i="1"/>
  <c r="O462" i="1"/>
  <c r="P461" i="1"/>
  <c r="O461" i="1"/>
  <c r="P460" i="1"/>
  <c r="O460" i="1"/>
  <c r="P459" i="1"/>
  <c r="O459" i="1"/>
  <c r="P458" i="1"/>
  <c r="O458" i="1"/>
  <c r="P457" i="1"/>
  <c r="O457" i="1"/>
  <c r="P456" i="1"/>
  <c r="O456" i="1"/>
  <c r="P455" i="1"/>
  <c r="O455" i="1"/>
  <c r="P454" i="1"/>
  <c r="O454" i="1"/>
  <c r="P453" i="1"/>
  <c r="O453" i="1"/>
  <c r="P452" i="1"/>
  <c r="O452" i="1"/>
  <c r="P451" i="1"/>
  <c r="O451" i="1"/>
  <c r="P450" i="1"/>
  <c r="O450" i="1"/>
  <c r="P449" i="1"/>
  <c r="O449" i="1"/>
  <c r="P448" i="1"/>
  <c r="O448" i="1"/>
  <c r="P447" i="1"/>
  <c r="O447" i="1"/>
  <c r="P446" i="1"/>
  <c r="O446" i="1"/>
  <c r="P445" i="1"/>
  <c r="O445" i="1"/>
  <c r="P444" i="1"/>
  <c r="O444" i="1"/>
  <c r="P443" i="1"/>
  <c r="O443" i="1"/>
  <c r="P442" i="1"/>
  <c r="O442" i="1"/>
  <c r="P441" i="1"/>
  <c r="O441" i="1"/>
  <c r="P440" i="1"/>
  <c r="O440" i="1"/>
  <c r="P439" i="1"/>
  <c r="O439" i="1"/>
  <c r="P438" i="1"/>
  <c r="O438" i="1"/>
  <c r="P437" i="1"/>
  <c r="O437" i="1"/>
  <c r="P436" i="1"/>
  <c r="O436" i="1"/>
  <c r="P435" i="1"/>
  <c r="O435" i="1"/>
  <c r="P434" i="1"/>
  <c r="O434" i="1"/>
  <c r="P433" i="1"/>
  <c r="O433" i="1"/>
  <c r="P432" i="1"/>
  <c r="O432" i="1"/>
  <c r="P431" i="1"/>
  <c r="O431" i="1"/>
  <c r="P430" i="1"/>
  <c r="O430" i="1"/>
  <c r="P429" i="1"/>
  <c r="O429" i="1"/>
  <c r="P428" i="1"/>
  <c r="O428" i="1"/>
  <c r="P427" i="1"/>
  <c r="O427" i="1"/>
  <c r="P426" i="1"/>
  <c r="O426" i="1"/>
  <c r="P425" i="1"/>
  <c r="O425" i="1"/>
  <c r="P424" i="1"/>
  <c r="O424" i="1"/>
  <c r="P423" i="1"/>
  <c r="O423" i="1"/>
  <c r="P422" i="1"/>
  <c r="O422" i="1"/>
  <c r="P421" i="1"/>
  <c r="O421" i="1"/>
  <c r="P419" i="1"/>
  <c r="P418" i="1"/>
  <c r="O418" i="1"/>
  <c r="P417" i="1"/>
  <c r="O417" i="1"/>
  <c r="P416" i="1"/>
  <c r="O416" i="1"/>
  <c r="P415" i="1"/>
  <c r="O415" i="1"/>
  <c r="P414" i="1"/>
  <c r="O414" i="1"/>
  <c r="P413" i="1"/>
  <c r="O413" i="1"/>
  <c r="P412" i="1"/>
  <c r="O412" i="1"/>
  <c r="P411" i="1"/>
  <c r="O411" i="1"/>
  <c r="P410" i="1"/>
  <c r="O410" i="1"/>
  <c r="P409" i="1"/>
  <c r="O409" i="1"/>
  <c r="P408" i="1"/>
  <c r="O408" i="1"/>
  <c r="P407" i="1"/>
  <c r="O407" i="1"/>
  <c r="P406" i="1"/>
  <c r="O406" i="1"/>
  <c r="P405" i="1"/>
  <c r="O405" i="1"/>
  <c r="P404" i="1"/>
  <c r="O404" i="1"/>
  <c r="P403" i="1"/>
  <c r="O403" i="1"/>
  <c r="P401" i="1"/>
  <c r="O401" i="1"/>
  <c r="P400" i="1"/>
  <c r="O400" i="1"/>
  <c r="P399" i="1"/>
  <c r="O399" i="1"/>
  <c r="P398" i="1"/>
  <c r="O398" i="1"/>
  <c r="P397" i="1"/>
  <c r="O397" i="1"/>
  <c r="P370" i="1"/>
  <c r="O370" i="1"/>
  <c r="P368" i="1"/>
  <c r="O368" i="1"/>
  <c r="P367" i="1"/>
  <c r="O367" i="1"/>
  <c r="P366" i="1"/>
  <c r="O366" i="1"/>
  <c r="P365" i="1"/>
  <c r="O365" i="1"/>
  <c r="P363" i="1"/>
  <c r="O363" i="1"/>
  <c r="P362" i="1"/>
  <c r="O362" i="1"/>
  <c r="P361" i="1"/>
  <c r="O361" i="1"/>
  <c r="P324" i="1"/>
  <c r="O324" i="1"/>
  <c r="P323" i="1"/>
  <c r="O323" i="1"/>
  <c r="P322" i="1"/>
  <c r="O322" i="1"/>
  <c r="P321" i="1"/>
  <c r="O321" i="1"/>
  <c r="P320" i="1"/>
  <c r="O320" i="1"/>
  <c r="P319" i="1"/>
  <c r="O319" i="1"/>
  <c r="P318" i="1"/>
  <c r="O318" i="1"/>
  <c r="P316" i="1"/>
  <c r="O316" i="1"/>
  <c r="P315" i="1"/>
  <c r="O315" i="1"/>
  <c r="P314" i="1"/>
  <c r="O314" i="1"/>
  <c r="P313" i="1"/>
  <c r="O313" i="1"/>
  <c r="P312" i="1"/>
  <c r="O312" i="1"/>
  <c r="P311" i="1"/>
  <c r="O311" i="1"/>
  <c r="P310" i="1"/>
  <c r="O310" i="1"/>
  <c r="P309" i="1"/>
  <c r="O309" i="1"/>
  <c r="P308" i="1"/>
  <c r="O308" i="1"/>
  <c r="P307" i="1"/>
  <c r="O307" i="1"/>
  <c r="P306" i="1"/>
  <c r="O306" i="1"/>
  <c r="P305" i="1"/>
  <c r="O305" i="1"/>
  <c r="P304" i="1"/>
  <c r="O304" i="1"/>
  <c r="P303" i="1"/>
  <c r="O303" i="1"/>
  <c r="P302" i="1"/>
  <c r="O302" i="1"/>
  <c r="P301" i="1"/>
  <c r="O301" i="1"/>
  <c r="P300" i="1"/>
  <c r="O300" i="1"/>
  <c r="P299" i="1"/>
  <c r="O299" i="1"/>
  <c r="P298" i="1"/>
  <c r="O298" i="1"/>
  <c r="P297" i="1"/>
  <c r="O297" i="1"/>
  <c r="P296" i="1"/>
  <c r="O296" i="1"/>
  <c r="P295" i="1"/>
  <c r="O295" i="1"/>
  <c r="P294" i="1"/>
  <c r="O294" i="1"/>
  <c r="P293" i="1"/>
  <c r="O293" i="1"/>
  <c r="P292" i="1"/>
  <c r="O292" i="1"/>
  <c r="P291" i="1"/>
  <c r="O291" i="1"/>
  <c r="P290" i="1"/>
  <c r="O290" i="1"/>
  <c r="P289" i="1"/>
  <c r="O289" i="1"/>
  <c r="P288" i="1"/>
  <c r="O288" i="1"/>
  <c r="P287" i="1"/>
  <c r="O287" i="1"/>
  <c r="P286" i="1"/>
  <c r="O286" i="1"/>
  <c r="P285" i="1"/>
  <c r="O285" i="1"/>
  <c r="P284" i="1"/>
  <c r="O284" i="1"/>
  <c r="P283" i="1"/>
  <c r="O283" i="1"/>
  <c r="P282" i="1"/>
  <c r="O282" i="1"/>
  <c r="P281" i="1"/>
  <c r="O281" i="1"/>
  <c r="P280" i="1"/>
  <c r="O280" i="1"/>
  <c r="P279" i="1"/>
  <c r="O279" i="1"/>
  <c r="P278" i="1"/>
  <c r="O278" i="1"/>
  <c r="P277" i="1"/>
  <c r="O277" i="1"/>
  <c r="P276" i="1"/>
  <c r="O276" i="1"/>
  <c r="P275" i="1"/>
  <c r="O275" i="1"/>
  <c r="P274" i="1"/>
  <c r="O274" i="1"/>
  <c r="P268" i="1"/>
  <c r="O268" i="1"/>
  <c r="P265" i="1"/>
  <c r="O265" i="1"/>
  <c r="P264" i="1"/>
  <c r="O264" i="1"/>
  <c r="P259" i="1"/>
  <c r="O259" i="1"/>
  <c r="P258" i="1"/>
  <c r="O258" i="1"/>
  <c r="O155" i="1"/>
  <c r="P154" i="1"/>
  <c r="P153" i="1"/>
  <c r="P148" i="1"/>
  <c r="P146" i="1"/>
  <c r="O146" i="1"/>
  <c r="P145" i="1"/>
  <c r="O145" i="1"/>
  <c r="P144" i="1"/>
  <c r="O144" i="1"/>
  <c r="P143" i="1"/>
  <c r="O143" i="1"/>
  <c r="P142" i="1"/>
  <c r="O142" i="1"/>
  <c r="P139" i="1"/>
  <c r="O139" i="1"/>
  <c r="P138" i="1"/>
  <c r="O138" i="1"/>
  <c r="P137" i="1"/>
  <c r="O137" i="1"/>
  <c r="P136" i="1"/>
  <c r="O136" i="1"/>
  <c r="P135" i="1"/>
  <c r="O135" i="1"/>
  <c r="P133" i="1"/>
  <c r="O133" i="1"/>
  <c r="P131" i="1"/>
  <c r="O131" i="1"/>
  <c r="P130" i="1"/>
  <c r="O130" i="1"/>
  <c r="P129" i="1"/>
  <c r="O129" i="1"/>
  <c r="P128" i="1"/>
  <c r="O128" i="1"/>
  <c r="P127" i="1"/>
  <c r="O127" i="1"/>
  <c r="O125" i="1"/>
  <c r="P124" i="1"/>
  <c r="O124" i="1"/>
  <c r="P123" i="1"/>
  <c r="O123" i="1"/>
  <c r="P121" i="1"/>
  <c r="O121" i="1"/>
  <c r="P119" i="1"/>
  <c r="O119" i="1"/>
  <c r="P118" i="1"/>
  <c r="O118" i="1"/>
  <c r="P117" i="1"/>
  <c r="P116" i="1"/>
  <c r="O116" i="1"/>
  <c r="P115" i="1"/>
  <c r="O115" i="1"/>
  <c r="P114" i="1"/>
  <c r="O114" i="1"/>
  <c r="O113" i="1"/>
  <c r="P112" i="1"/>
  <c r="P111" i="1"/>
  <c r="P105" i="1"/>
  <c r="P103" i="1"/>
  <c r="O103" i="1"/>
  <c r="P102" i="1"/>
  <c r="O102" i="1"/>
  <c r="P101" i="1"/>
  <c r="O101" i="1"/>
  <c r="P100" i="1"/>
  <c r="O100" i="1"/>
  <c r="P99" i="1"/>
  <c r="O99" i="1"/>
  <c r="P97" i="1"/>
  <c r="O97" i="1"/>
  <c r="P96" i="1"/>
  <c r="O96" i="1"/>
  <c r="P95" i="1"/>
  <c r="O95" i="1"/>
  <c r="P94" i="1"/>
  <c r="O94" i="1"/>
  <c r="P93" i="1"/>
  <c r="O93" i="1"/>
  <c r="P90" i="1"/>
  <c r="O90" i="1"/>
  <c r="P89" i="1"/>
  <c r="O89" i="1"/>
  <c r="P87" i="1"/>
  <c r="O87" i="1"/>
  <c r="P86" i="1"/>
  <c r="O86" i="1"/>
  <c r="P84" i="1"/>
  <c r="O84" i="1"/>
  <c r="P83" i="1"/>
  <c r="O83" i="1"/>
  <c r="P82" i="1"/>
  <c r="O82" i="1"/>
  <c r="P81" i="1"/>
  <c r="O81" i="1"/>
  <c r="P80" i="1"/>
  <c r="O80" i="1"/>
  <c r="P79" i="1"/>
  <c r="O79" i="1"/>
  <c r="P78" i="1"/>
  <c r="O78" i="1"/>
  <c r="P77" i="1"/>
  <c r="O77" i="1"/>
  <c r="P76" i="1"/>
  <c r="O76" i="1"/>
  <c r="P75" i="1"/>
  <c r="O75" i="1"/>
  <c r="P74" i="1"/>
  <c r="O74" i="1"/>
  <c r="P73" i="1"/>
  <c r="O73" i="1"/>
  <c r="P72" i="1"/>
  <c r="O72" i="1"/>
  <c r="P71" i="1"/>
  <c r="O71" i="1"/>
  <c r="P70" i="1"/>
  <c r="O70" i="1"/>
  <c r="P69" i="1"/>
  <c r="P68" i="1"/>
  <c r="O68" i="1"/>
  <c r="P67" i="1"/>
  <c r="O67" i="1"/>
  <c r="P66" i="1"/>
  <c r="O66" i="1"/>
  <c r="P65" i="1"/>
  <c r="O65" i="1"/>
  <c r="P64" i="1"/>
  <c r="O64" i="1"/>
  <c r="P63" i="1"/>
  <c r="O63" i="1"/>
  <c r="P62" i="1"/>
  <c r="O62" i="1"/>
  <c r="P61" i="1"/>
  <c r="O61" i="1"/>
  <c r="P60" i="1"/>
  <c r="O60" i="1"/>
  <c r="P59" i="1"/>
  <c r="O59" i="1"/>
  <c r="P58" i="1"/>
  <c r="O58" i="1"/>
  <c r="P57" i="1"/>
  <c r="O57" i="1"/>
  <c r="P56" i="1"/>
  <c r="O56" i="1"/>
  <c r="P55" i="1"/>
  <c r="O55" i="1"/>
  <c r="P53" i="1"/>
  <c r="O53" i="1"/>
  <c r="O37" i="1"/>
  <c r="O38" i="1"/>
  <c r="P38" i="1"/>
  <c r="O39" i="1"/>
  <c r="P39" i="1"/>
  <c r="O40" i="1"/>
  <c r="P40" i="1"/>
  <c r="O41" i="1"/>
  <c r="P41" i="1"/>
  <c r="O42" i="1"/>
  <c r="P42" i="1"/>
  <c r="O43" i="1"/>
  <c r="P43" i="1"/>
  <c r="O44" i="1"/>
  <c r="P44" i="1"/>
  <c r="O46" i="1"/>
  <c r="P46" i="1"/>
  <c r="O47" i="1"/>
  <c r="P47" i="1"/>
  <c r="O48" i="1"/>
  <c r="P48" i="1"/>
  <c r="O49" i="1"/>
  <c r="P49" i="1"/>
  <c r="O50" i="1"/>
  <c r="P50" i="1"/>
  <c r="O27" i="1"/>
  <c r="P27" i="1"/>
  <c r="O28" i="1"/>
  <c r="P28" i="1"/>
  <c r="O29" i="1"/>
  <c r="P29" i="1"/>
  <c r="O30" i="1"/>
  <c r="P30" i="1"/>
  <c r="O31" i="1"/>
  <c r="P31" i="1"/>
  <c r="O32" i="1"/>
  <c r="P32" i="1"/>
  <c r="O33" i="1"/>
  <c r="P33" i="1"/>
  <c r="O34" i="1"/>
  <c r="P34" i="1"/>
  <c r="O35" i="1"/>
  <c r="P35" i="1"/>
  <c r="O36" i="1"/>
  <c r="P36" i="1"/>
  <c r="P273" i="1"/>
  <c r="P269" i="1"/>
  <c r="P263" i="1"/>
  <c r="P253" i="1"/>
  <c r="P252" i="1"/>
  <c r="P251" i="1"/>
  <c r="P250" i="1"/>
  <c r="P249" i="1"/>
  <c r="P248" i="1"/>
  <c r="P247" i="1"/>
  <c r="P246" i="1"/>
  <c r="P245" i="1"/>
  <c r="P243" i="1"/>
  <c r="P242" i="1"/>
  <c r="P241" i="1"/>
  <c r="P240" i="1"/>
  <c r="P239" i="1"/>
  <c r="P238" i="1"/>
  <c r="P237" i="1"/>
  <c r="P236" i="1"/>
  <c r="P234" i="1"/>
  <c r="P233" i="1"/>
  <c r="P232" i="1"/>
  <c r="P231" i="1"/>
  <c r="P230" i="1"/>
  <c r="P229" i="1"/>
  <c r="P228" i="1"/>
  <c r="P227" i="1"/>
  <c r="P226" i="1"/>
  <c r="P225" i="1"/>
  <c r="P224" i="1"/>
  <c r="P223" i="1"/>
  <c r="P220" i="1"/>
  <c r="P219" i="1"/>
  <c r="P218" i="1"/>
  <c r="P217" i="1"/>
  <c r="P216" i="1"/>
  <c r="P215" i="1"/>
  <c r="P213" i="1"/>
  <c r="P212" i="1"/>
  <c r="P211" i="1"/>
  <c r="P209" i="1"/>
  <c r="P207" i="1"/>
  <c r="P206" i="1"/>
  <c r="P204" i="1"/>
  <c r="P202" i="1"/>
  <c r="P201" i="1"/>
  <c r="P200" i="1"/>
  <c r="P199" i="1"/>
  <c r="P198" i="1"/>
  <c r="P197" i="1"/>
  <c r="P196" i="1"/>
  <c r="P195" i="1"/>
  <c r="P194" i="1"/>
  <c r="P193" i="1"/>
  <c r="P192" i="1"/>
  <c r="P191" i="1"/>
  <c r="P189" i="1"/>
  <c r="P188" i="1"/>
  <c r="P187" i="1"/>
  <c r="P186" i="1"/>
  <c r="P185" i="1"/>
  <c r="P183" i="1"/>
  <c r="P181" i="1"/>
  <c r="P180" i="1"/>
  <c r="P179" i="1"/>
  <c r="P176" i="1"/>
  <c r="P174" i="1"/>
  <c r="P173" i="1"/>
  <c r="P172" i="1"/>
  <c r="P161" i="1"/>
  <c r="P160" i="1"/>
  <c r="P159" i="1"/>
  <c r="P158" i="1"/>
  <c r="P157" i="1"/>
  <c r="P21" i="1"/>
  <c r="P22" i="1"/>
  <c r="P23" i="1"/>
  <c r="P24" i="1"/>
  <c r="P25" i="1"/>
  <c r="P20" i="1"/>
  <c r="J420" i="1"/>
  <c r="J419" i="1" s="1"/>
  <c r="O419" i="1" s="1"/>
  <c r="J369" i="1"/>
  <c r="P369" i="1" s="1"/>
  <c r="J364" i="1"/>
  <c r="P364" i="1" s="1"/>
  <c r="J317" i="1"/>
  <c r="P317" i="1" s="1"/>
  <c r="J271" i="1"/>
  <c r="P271" i="1" s="1"/>
  <c r="J261" i="1"/>
  <c r="P261" i="1" s="1"/>
  <c r="J260" i="1"/>
  <c r="P260" i="1" s="1"/>
  <c r="J257" i="1"/>
  <c r="J256" i="1" s="1"/>
  <c r="P256" i="1" s="1"/>
  <c r="J254" i="1"/>
  <c r="P254" i="1" s="1"/>
  <c r="J245" i="1"/>
  <c r="J244" i="1" s="1"/>
  <c r="J242" i="1" s="1"/>
  <c r="J235" i="1"/>
  <c r="J232" i="1" s="1"/>
  <c r="J231" i="1" s="1"/>
  <c r="J230" i="1" s="1"/>
  <c r="J263" i="1" s="1"/>
  <c r="J222" i="1"/>
  <c r="P222" i="1" s="1"/>
  <c r="J221" i="1"/>
  <c r="P221" i="1" s="1"/>
  <c r="J214" i="1"/>
  <c r="P214" i="1" s="1"/>
  <c r="J210" i="1"/>
  <c r="P210" i="1" s="1"/>
  <c r="J208" i="1"/>
  <c r="J205" i="1" s="1"/>
  <c r="P205" i="1" s="1"/>
  <c r="J190" i="1"/>
  <c r="J184" i="1" s="1"/>
  <c r="P184" i="1" s="1"/>
  <c r="J178" i="1"/>
  <c r="P178" i="1" s="1"/>
  <c r="J155" i="1"/>
  <c r="P155" i="1" s="1"/>
  <c r="J154" i="1"/>
  <c r="J169" i="1" s="1"/>
  <c r="P169" i="1" s="1"/>
  <c r="J153" i="1"/>
  <c r="J168" i="1" s="1"/>
  <c r="P168" i="1" s="1"/>
  <c r="J152" i="1"/>
  <c r="J167" i="1" s="1"/>
  <c r="P167" i="1" s="1"/>
  <c r="J151" i="1"/>
  <c r="J166" i="1" s="1"/>
  <c r="P166" i="1" s="1"/>
  <c r="J150" i="1"/>
  <c r="J165" i="1" s="1"/>
  <c r="P165" i="1" s="1"/>
  <c r="J149" i="1"/>
  <c r="O149" i="1" s="1"/>
  <c r="J148" i="1"/>
  <c r="J163" i="1" s="1"/>
  <c r="P163" i="1" s="1"/>
  <c r="J147" i="1"/>
  <c r="J141" i="1" s="1"/>
  <c r="P141" i="1" s="1"/>
  <c r="J125" i="1"/>
  <c r="P125" i="1" s="1"/>
  <c r="J122" i="1"/>
  <c r="P122" i="1" s="1"/>
  <c r="J120" i="1"/>
  <c r="J113" i="1" s="1"/>
  <c r="P113" i="1" s="1"/>
  <c r="J117" i="1"/>
  <c r="O117" i="1" s="1"/>
  <c r="J111" i="1"/>
  <c r="O111" i="1" s="1"/>
  <c r="J110" i="1"/>
  <c r="P110" i="1" s="1"/>
  <c r="J109" i="1"/>
  <c r="P109" i="1" s="1"/>
  <c r="J108" i="1"/>
  <c r="P108" i="1" s="1"/>
  <c r="J107" i="1"/>
  <c r="O107" i="1" s="1"/>
  <c r="J105" i="1"/>
  <c r="O105" i="1" s="1"/>
  <c r="J92" i="1"/>
  <c r="P92" i="1" s="1"/>
  <c r="J91" i="1"/>
  <c r="J88" i="1" s="1"/>
  <c r="P88" i="1" s="1"/>
  <c r="J85" i="1"/>
  <c r="P85" i="1" s="1"/>
  <c r="J69" i="1"/>
  <c r="O69" i="1" s="1"/>
  <c r="J54" i="1"/>
  <c r="J52" i="1" s="1"/>
  <c r="O52" i="1" s="1"/>
  <c r="J51" i="1"/>
  <c r="J112" i="1" s="1"/>
  <c r="J140" i="1" s="1"/>
  <c r="P140" i="1" s="1"/>
  <c r="J43" i="1"/>
  <c r="J37" i="1"/>
  <c r="P37" i="1" s="1"/>
  <c r="J26" i="1"/>
  <c r="P26" i="1" s="1"/>
  <c r="O20" i="1"/>
  <c r="J390" i="1"/>
  <c r="P208" i="1" l="1"/>
  <c r="O369" i="1"/>
  <c r="O420" i="1"/>
  <c r="O141" i="1"/>
  <c r="O147" i="1"/>
  <c r="O153" i="1"/>
  <c r="P257" i="1"/>
  <c r="P147" i="1"/>
  <c r="O88" i="1"/>
  <c r="O112" i="1"/>
  <c r="O148" i="1"/>
  <c r="O154" i="1"/>
  <c r="P107" i="1"/>
  <c r="P149" i="1"/>
  <c r="O260" i="1"/>
  <c r="O364" i="1"/>
  <c r="P420" i="1"/>
  <c r="P235" i="1"/>
  <c r="O54" i="1"/>
  <c r="O108" i="1"/>
  <c r="O120" i="1"/>
  <c r="O150" i="1"/>
  <c r="P54" i="1"/>
  <c r="P120" i="1"/>
  <c r="P150" i="1"/>
  <c r="O244" i="1"/>
  <c r="O261" i="1"/>
  <c r="O317" i="1"/>
  <c r="J45" i="1"/>
  <c r="P52" i="1"/>
  <c r="O85" i="1"/>
  <c r="O91" i="1"/>
  <c r="O109" i="1"/>
  <c r="O151" i="1"/>
  <c r="P244" i="1"/>
  <c r="P190" i="1"/>
  <c r="P91" i="1"/>
  <c r="P151" i="1"/>
  <c r="O256" i="1"/>
  <c r="O26" i="1"/>
  <c r="P51" i="1"/>
  <c r="O92" i="1"/>
  <c r="O110" i="1"/>
  <c r="O122" i="1"/>
  <c r="O140" i="1"/>
  <c r="O152" i="1"/>
  <c r="O51" i="1"/>
  <c r="P152" i="1"/>
  <c r="O257" i="1"/>
  <c r="J170" i="1"/>
  <c r="P170" i="1" s="1"/>
  <c r="J104" i="1"/>
  <c r="J203" i="1"/>
  <c r="J255" i="1"/>
  <c r="J371" i="1"/>
  <c r="J106" i="1" l="1"/>
  <c r="O45" i="1"/>
  <c r="P45" i="1"/>
  <c r="J262" i="1"/>
  <c r="P262" i="1" s="1"/>
  <c r="P203" i="1"/>
  <c r="J267" i="1"/>
  <c r="P255" i="1"/>
  <c r="J132" i="1"/>
  <c r="P104" i="1"/>
  <c r="O104" i="1"/>
  <c r="P371" i="1"/>
  <c r="O371" i="1"/>
  <c r="J266" i="1"/>
  <c r="P266" i="1" s="1"/>
  <c r="J270" i="1"/>
  <c r="O21" i="1"/>
  <c r="O24" i="1"/>
  <c r="O25" i="1"/>
  <c r="O22" i="1"/>
  <c r="O23" i="1"/>
  <c r="O157" i="1"/>
  <c r="O158" i="1"/>
  <c r="O159" i="1"/>
  <c r="O160" i="1"/>
  <c r="O161" i="1"/>
  <c r="O163" i="1"/>
  <c r="O165" i="1"/>
  <c r="O166" i="1"/>
  <c r="O167" i="1"/>
  <c r="O168" i="1"/>
  <c r="O169" i="1"/>
  <c r="O170" i="1"/>
  <c r="O172" i="1"/>
  <c r="O173" i="1"/>
  <c r="O174" i="1"/>
  <c r="O176" i="1"/>
  <c r="O178" i="1"/>
  <c r="O179" i="1"/>
  <c r="O180" i="1"/>
  <c r="O181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5" i="1"/>
  <c r="O246" i="1"/>
  <c r="O247" i="1"/>
  <c r="O248" i="1"/>
  <c r="O249" i="1"/>
  <c r="O250" i="1"/>
  <c r="O251" i="1"/>
  <c r="O252" i="1"/>
  <c r="O253" i="1"/>
  <c r="O254" i="1"/>
  <c r="O255" i="1"/>
  <c r="O262" i="1"/>
  <c r="O263" i="1"/>
  <c r="O266" i="1"/>
  <c r="O269" i="1"/>
  <c r="O270" i="1"/>
  <c r="O271" i="1"/>
  <c r="O273" i="1"/>
  <c r="O325" i="1"/>
  <c r="P325" i="1"/>
  <c r="O326" i="1"/>
  <c r="P326" i="1"/>
  <c r="O327" i="1"/>
  <c r="P327" i="1"/>
  <c r="O328" i="1"/>
  <c r="P328" i="1"/>
  <c r="O329" i="1"/>
  <c r="P329" i="1"/>
  <c r="O330" i="1"/>
  <c r="P330" i="1"/>
  <c r="O331" i="1"/>
  <c r="P331" i="1"/>
  <c r="O332" i="1"/>
  <c r="P332" i="1"/>
  <c r="O333" i="1"/>
  <c r="P333" i="1"/>
  <c r="O334" i="1"/>
  <c r="P334" i="1"/>
  <c r="O335" i="1"/>
  <c r="P335" i="1"/>
  <c r="O336" i="1"/>
  <c r="P336" i="1"/>
  <c r="O337" i="1"/>
  <c r="P337" i="1"/>
  <c r="O338" i="1"/>
  <c r="P338" i="1"/>
  <c r="O340" i="1"/>
  <c r="P340" i="1"/>
  <c r="O341" i="1"/>
  <c r="P341" i="1"/>
  <c r="O342" i="1"/>
  <c r="P342" i="1"/>
  <c r="O343" i="1"/>
  <c r="P343" i="1"/>
  <c r="O344" i="1"/>
  <c r="P344" i="1"/>
  <c r="O345" i="1"/>
  <c r="P345" i="1"/>
  <c r="O346" i="1"/>
  <c r="P346" i="1"/>
  <c r="O347" i="1"/>
  <c r="P347" i="1"/>
  <c r="O348" i="1"/>
  <c r="P348" i="1"/>
  <c r="O349" i="1"/>
  <c r="P349" i="1"/>
  <c r="O350" i="1"/>
  <c r="P350" i="1"/>
  <c r="O351" i="1"/>
  <c r="P351" i="1"/>
  <c r="O352" i="1"/>
  <c r="P352" i="1"/>
  <c r="O353" i="1"/>
  <c r="P353" i="1"/>
  <c r="O354" i="1"/>
  <c r="P354" i="1"/>
  <c r="O355" i="1"/>
  <c r="P355" i="1"/>
  <c r="O356" i="1"/>
  <c r="P356" i="1"/>
  <c r="O357" i="1"/>
  <c r="P357" i="1"/>
  <c r="O358" i="1"/>
  <c r="P358" i="1"/>
  <c r="O359" i="1"/>
  <c r="P359" i="1"/>
  <c r="O372" i="1"/>
  <c r="P372" i="1"/>
  <c r="O373" i="1"/>
  <c r="P373" i="1"/>
  <c r="O374" i="1"/>
  <c r="P374" i="1"/>
  <c r="O375" i="1"/>
  <c r="P375" i="1"/>
  <c r="O376" i="1"/>
  <c r="P376" i="1"/>
  <c r="O377" i="1"/>
  <c r="P377" i="1"/>
  <c r="O378" i="1"/>
  <c r="P378" i="1"/>
  <c r="O379" i="1"/>
  <c r="P379" i="1"/>
  <c r="O380" i="1"/>
  <c r="P380" i="1"/>
  <c r="O381" i="1"/>
  <c r="P381" i="1"/>
  <c r="O382" i="1"/>
  <c r="P382" i="1"/>
  <c r="O383" i="1"/>
  <c r="P383" i="1"/>
  <c r="O384" i="1"/>
  <c r="P384" i="1"/>
  <c r="O385" i="1"/>
  <c r="P385" i="1"/>
  <c r="O386" i="1"/>
  <c r="P386" i="1"/>
  <c r="O387" i="1"/>
  <c r="P387" i="1"/>
  <c r="J162" i="1" l="1"/>
  <c r="P132" i="1"/>
  <c r="O132" i="1"/>
  <c r="P267" i="1"/>
  <c r="O267" i="1"/>
  <c r="J272" i="1"/>
  <c r="P270" i="1"/>
  <c r="J134" i="1"/>
  <c r="P106" i="1"/>
  <c r="O106" i="1"/>
  <c r="J98" i="1"/>
  <c r="I390" i="1"/>
  <c r="P402" i="1"/>
  <c r="J396" i="1"/>
  <c r="O402" i="1"/>
  <c r="J164" i="1" l="1"/>
  <c r="P134" i="1"/>
  <c r="O134" i="1"/>
  <c r="J126" i="1"/>
  <c r="P98" i="1"/>
  <c r="O98" i="1"/>
  <c r="P272" i="1"/>
  <c r="O272" i="1"/>
  <c r="O162" i="1"/>
  <c r="P162" i="1"/>
  <c r="O396" i="1"/>
  <c r="J395" i="1"/>
  <c r="J394" i="1" s="1"/>
  <c r="P396" i="1"/>
  <c r="O394" i="1" l="1"/>
  <c r="P394" i="1"/>
  <c r="P164" i="1"/>
  <c r="O164" i="1"/>
  <c r="P126" i="1"/>
  <c r="O126" i="1"/>
  <c r="J177" i="1"/>
  <c r="J156" i="1"/>
  <c r="O395" i="1"/>
  <c r="P395" i="1"/>
  <c r="J171" i="1" l="1"/>
  <c r="P156" i="1"/>
  <c r="O156" i="1"/>
  <c r="J182" i="1"/>
  <c r="P177" i="1"/>
  <c r="O177" i="1"/>
  <c r="J175" i="1" l="1"/>
  <c r="P171" i="1"/>
  <c r="O171" i="1"/>
  <c r="P182" i="1"/>
  <c r="O182" i="1"/>
  <c r="P175" i="1" l="1"/>
  <c r="O175" i="1"/>
</calcChain>
</file>

<file path=xl/comments1.xml><?xml version="1.0" encoding="utf-8"?>
<comments xmlns="http://schemas.openxmlformats.org/spreadsheetml/2006/main">
  <authors>
    <author>Сигаловская М</author>
    <author>Snigireva</author>
    <author>Kopylova</author>
  </authors>
  <commentList>
    <comment ref="K59" authorId="0" shapeId="0">
      <text>
        <r>
          <rPr>
            <b/>
            <sz val="9"/>
            <color indexed="81"/>
            <rFont val="Tahoma"/>
            <family val="2"/>
            <charset val="204"/>
          </rPr>
          <t>Сигаловская М:</t>
        </r>
        <r>
          <rPr>
            <sz val="9"/>
            <color indexed="81"/>
            <rFont val="Tahoma"/>
            <family val="2"/>
            <charset val="204"/>
          </rPr>
          <t xml:space="preserve">
спец.одежда, топливо, материалы, охрана труда</t>
        </r>
      </text>
    </comment>
    <comment ref="L59" authorId="0" shapeId="0">
      <text>
        <r>
          <rPr>
            <b/>
            <sz val="9"/>
            <color indexed="81"/>
            <rFont val="Tahoma"/>
            <family val="2"/>
            <charset val="204"/>
          </rPr>
          <t>Сигаловская М:</t>
        </r>
        <r>
          <rPr>
            <sz val="9"/>
            <color indexed="81"/>
            <rFont val="Tahoma"/>
            <family val="2"/>
            <charset val="204"/>
          </rPr>
          <t xml:space="preserve">
спец.одежда, топливо, материалы, охрана труда, стоимость инструмента</t>
        </r>
      </text>
    </comment>
    <comment ref="M59" authorId="0" shapeId="0">
      <text>
        <r>
          <rPr>
            <b/>
            <sz val="9"/>
            <color indexed="81"/>
            <rFont val="Tahoma"/>
            <family val="2"/>
            <charset val="204"/>
          </rPr>
          <t>Сигаловская М:</t>
        </r>
        <r>
          <rPr>
            <sz val="9"/>
            <color indexed="81"/>
            <rFont val="Tahoma"/>
            <family val="2"/>
            <charset val="204"/>
          </rPr>
          <t xml:space="preserve">
спец.одежда, топливо, материалы, охрана труда</t>
        </r>
      </text>
    </comment>
    <comment ref="N59" authorId="0" shapeId="0">
      <text>
        <r>
          <rPr>
            <b/>
            <sz val="9"/>
            <color indexed="81"/>
            <rFont val="Tahoma"/>
            <family val="2"/>
            <charset val="204"/>
          </rPr>
          <t>Сигаловская М:</t>
        </r>
        <r>
          <rPr>
            <sz val="9"/>
            <color indexed="81"/>
            <rFont val="Tahoma"/>
            <family val="2"/>
            <charset val="204"/>
          </rPr>
          <t xml:space="preserve">
спец.одежда, топливо, материалы, охрана труда</t>
        </r>
      </text>
    </comment>
    <comment ref="I68" authorId="1" shapeId="0">
      <text>
        <r>
          <rPr>
            <b/>
            <sz val="8"/>
            <color indexed="81"/>
            <rFont val="Tahoma"/>
            <family val="2"/>
            <charset val="204"/>
          </rPr>
          <t>Snigireva:</t>
        </r>
        <r>
          <rPr>
            <sz val="8"/>
            <color indexed="81"/>
            <rFont val="Tahoma"/>
            <family val="2"/>
            <charset val="204"/>
          </rPr>
          <t xml:space="preserve">
канц товары</t>
        </r>
      </text>
    </comment>
    <comment ref="J68" authorId="1" shapeId="0">
      <text>
        <r>
          <rPr>
            <b/>
            <sz val="8"/>
            <color indexed="81"/>
            <rFont val="Tahoma"/>
            <family val="2"/>
            <charset val="204"/>
          </rPr>
          <t>Snigireva:</t>
        </r>
        <r>
          <rPr>
            <sz val="8"/>
            <color indexed="81"/>
            <rFont val="Tahoma"/>
            <family val="2"/>
            <charset val="204"/>
          </rPr>
          <t xml:space="preserve">
канц товары</t>
        </r>
      </text>
    </comment>
    <comment ref="K68" authorId="1" shapeId="0">
      <text>
        <r>
          <rPr>
            <b/>
            <sz val="8"/>
            <color indexed="81"/>
            <rFont val="Tahoma"/>
            <family val="2"/>
            <charset val="204"/>
          </rPr>
          <t>Snigireva:</t>
        </r>
        <r>
          <rPr>
            <sz val="8"/>
            <color indexed="81"/>
            <rFont val="Tahoma"/>
            <family val="2"/>
            <charset val="204"/>
          </rPr>
          <t xml:space="preserve">
канц товары</t>
        </r>
      </text>
    </comment>
    <comment ref="L68" authorId="1" shapeId="0">
      <text>
        <r>
          <rPr>
            <b/>
            <sz val="8"/>
            <color indexed="81"/>
            <rFont val="Tahoma"/>
            <family val="2"/>
            <charset val="204"/>
          </rPr>
          <t>Snigireva:</t>
        </r>
        <r>
          <rPr>
            <sz val="8"/>
            <color indexed="81"/>
            <rFont val="Tahoma"/>
            <family val="2"/>
            <charset val="204"/>
          </rPr>
          <t xml:space="preserve">
канц товары</t>
        </r>
      </text>
    </comment>
    <comment ref="M68" authorId="1" shapeId="0">
      <text>
        <r>
          <rPr>
            <b/>
            <sz val="8"/>
            <color indexed="81"/>
            <rFont val="Tahoma"/>
            <family val="2"/>
            <charset val="204"/>
          </rPr>
          <t>Snigireva:</t>
        </r>
        <r>
          <rPr>
            <sz val="8"/>
            <color indexed="81"/>
            <rFont val="Tahoma"/>
            <family val="2"/>
            <charset val="204"/>
          </rPr>
          <t xml:space="preserve">
канц товары</t>
        </r>
      </text>
    </comment>
    <comment ref="N68" authorId="1" shapeId="0">
      <text>
        <r>
          <rPr>
            <b/>
            <sz val="8"/>
            <color indexed="81"/>
            <rFont val="Tahoma"/>
            <family val="2"/>
            <charset val="204"/>
          </rPr>
          <t>Snigireva:</t>
        </r>
        <r>
          <rPr>
            <sz val="8"/>
            <color indexed="81"/>
            <rFont val="Tahoma"/>
            <family val="2"/>
            <charset val="204"/>
          </rPr>
          <t xml:space="preserve">
канц товары</t>
        </r>
      </text>
    </comment>
    <comment ref="I118" authorId="1" shapeId="0">
      <text>
        <r>
          <rPr>
            <b/>
            <sz val="8"/>
            <color indexed="81"/>
            <rFont val="Tahoma"/>
            <family val="2"/>
            <charset val="204"/>
          </rPr>
          <t>Snigireva:</t>
        </r>
        <r>
          <rPr>
            <sz val="8"/>
            <color indexed="81"/>
            <rFont val="Tahoma"/>
            <family val="2"/>
            <charset val="204"/>
          </rPr>
          <t xml:space="preserve">
тех. присоединение за 2018 год</t>
        </r>
      </text>
    </comment>
    <comment ref="J118" authorId="1" shapeId="0">
      <text>
        <r>
          <rPr>
            <b/>
            <sz val="8"/>
            <color indexed="81"/>
            <rFont val="Tahoma"/>
            <family val="2"/>
            <charset val="204"/>
          </rPr>
          <t>Snigireva:</t>
        </r>
        <r>
          <rPr>
            <sz val="8"/>
            <color indexed="81"/>
            <rFont val="Tahoma"/>
            <family val="2"/>
            <charset val="204"/>
          </rPr>
          <t xml:space="preserve">
тех. присоединение за 2018 год</t>
        </r>
      </text>
    </comment>
    <comment ref="K118" authorId="1" shapeId="0">
      <text>
        <r>
          <rPr>
            <b/>
            <sz val="8"/>
            <color indexed="81"/>
            <rFont val="Tahoma"/>
            <family val="2"/>
            <charset val="204"/>
          </rPr>
          <t>Snigireva:</t>
        </r>
        <r>
          <rPr>
            <sz val="8"/>
            <color indexed="81"/>
            <rFont val="Tahoma"/>
            <family val="2"/>
            <charset val="204"/>
          </rPr>
          <t xml:space="preserve">
тех. присоединение за 2018 год</t>
        </r>
      </text>
    </comment>
    <comment ref="L118" authorId="1" shapeId="0">
      <text>
        <r>
          <rPr>
            <b/>
            <sz val="8"/>
            <color indexed="81"/>
            <rFont val="Tahoma"/>
            <family val="2"/>
            <charset val="204"/>
          </rPr>
          <t>Snigireva:</t>
        </r>
        <r>
          <rPr>
            <sz val="8"/>
            <color indexed="81"/>
            <rFont val="Tahoma"/>
            <family val="2"/>
            <charset val="204"/>
          </rPr>
          <t xml:space="preserve">
тех. присоединение за 2018 год</t>
        </r>
      </text>
    </comment>
    <comment ref="M118" authorId="1" shapeId="0">
      <text>
        <r>
          <rPr>
            <b/>
            <sz val="8"/>
            <color indexed="81"/>
            <rFont val="Tahoma"/>
            <family val="2"/>
            <charset val="204"/>
          </rPr>
          <t>Snigireva:</t>
        </r>
        <r>
          <rPr>
            <sz val="8"/>
            <color indexed="81"/>
            <rFont val="Tahoma"/>
            <family val="2"/>
            <charset val="204"/>
          </rPr>
          <t xml:space="preserve">
тех. присоединение за 2018 год</t>
        </r>
      </text>
    </comment>
    <comment ref="N118" authorId="1" shapeId="0">
      <text>
        <r>
          <rPr>
            <b/>
            <sz val="8"/>
            <color indexed="81"/>
            <rFont val="Tahoma"/>
            <family val="2"/>
            <charset val="204"/>
          </rPr>
          <t>Snigireva:</t>
        </r>
        <r>
          <rPr>
            <sz val="8"/>
            <color indexed="81"/>
            <rFont val="Tahoma"/>
            <family val="2"/>
            <charset val="204"/>
          </rPr>
          <t xml:space="preserve">
тех. присоединение за 2018 год</t>
        </r>
      </text>
    </comment>
    <comment ref="I119" authorId="2" shapeId="0">
      <text>
        <r>
          <rPr>
            <b/>
            <sz val="8"/>
            <color indexed="81"/>
            <rFont val="Tahoma"/>
            <family val="2"/>
            <charset val="204"/>
          </rPr>
          <t>Kopylova:</t>
        </r>
        <r>
          <rPr>
            <sz val="8"/>
            <color indexed="81"/>
            <rFont val="Tahoma"/>
            <family val="2"/>
            <charset val="204"/>
          </rPr>
          <t xml:space="preserve">
доходы от аренды</t>
        </r>
      </text>
    </comment>
    <comment ref="J119" authorId="2" shapeId="0">
      <text>
        <r>
          <rPr>
            <b/>
            <sz val="8"/>
            <color indexed="81"/>
            <rFont val="Tahoma"/>
            <family val="2"/>
            <charset val="204"/>
          </rPr>
          <t>Kopylova:</t>
        </r>
        <r>
          <rPr>
            <sz val="8"/>
            <color indexed="81"/>
            <rFont val="Tahoma"/>
            <family val="2"/>
            <charset val="204"/>
          </rPr>
          <t xml:space="preserve">
доходы от аренды</t>
        </r>
      </text>
    </comment>
    <comment ref="K119" authorId="2" shapeId="0">
      <text>
        <r>
          <rPr>
            <b/>
            <sz val="8"/>
            <color indexed="81"/>
            <rFont val="Tahoma"/>
            <family val="2"/>
            <charset val="204"/>
          </rPr>
          <t>Kopylova:</t>
        </r>
        <r>
          <rPr>
            <sz val="8"/>
            <color indexed="81"/>
            <rFont val="Tahoma"/>
            <family val="2"/>
            <charset val="204"/>
          </rPr>
          <t xml:space="preserve">
доходы от аренды</t>
        </r>
      </text>
    </comment>
    <comment ref="L119" authorId="2" shapeId="0">
      <text>
        <r>
          <rPr>
            <b/>
            <sz val="8"/>
            <color indexed="81"/>
            <rFont val="Tahoma"/>
            <family val="2"/>
            <charset val="204"/>
          </rPr>
          <t>Kopylova:</t>
        </r>
        <r>
          <rPr>
            <sz val="8"/>
            <color indexed="81"/>
            <rFont val="Tahoma"/>
            <family val="2"/>
            <charset val="204"/>
          </rPr>
          <t xml:space="preserve">
доходы от аренды</t>
        </r>
      </text>
    </comment>
    <comment ref="M119" authorId="2" shapeId="0">
      <text>
        <r>
          <rPr>
            <b/>
            <sz val="8"/>
            <color indexed="81"/>
            <rFont val="Tahoma"/>
            <family val="2"/>
            <charset val="204"/>
          </rPr>
          <t>Kopylova:</t>
        </r>
        <r>
          <rPr>
            <sz val="8"/>
            <color indexed="81"/>
            <rFont val="Tahoma"/>
            <family val="2"/>
            <charset val="204"/>
          </rPr>
          <t xml:space="preserve">
доходы от аренды</t>
        </r>
      </text>
    </comment>
    <comment ref="N119" authorId="2" shapeId="0">
      <text>
        <r>
          <rPr>
            <b/>
            <sz val="8"/>
            <color indexed="81"/>
            <rFont val="Tahoma"/>
            <family val="2"/>
            <charset val="204"/>
          </rPr>
          <t>Kopylova:</t>
        </r>
        <r>
          <rPr>
            <sz val="8"/>
            <color indexed="81"/>
            <rFont val="Tahoma"/>
            <family val="2"/>
            <charset val="204"/>
          </rPr>
          <t xml:space="preserve">
доходы от аренды</t>
        </r>
      </text>
    </comment>
    <comment ref="K232" authorId="2" shapeId="0">
      <text>
        <r>
          <rPr>
            <b/>
            <sz val="8"/>
            <color indexed="81"/>
            <rFont val="Tahoma"/>
            <family val="2"/>
            <charset val="204"/>
          </rPr>
          <t>Kopylova:</t>
        </r>
        <r>
          <rPr>
            <sz val="8"/>
            <color indexed="81"/>
            <rFont val="Tahoma"/>
            <family val="2"/>
            <charset val="204"/>
          </rPr>
          <t xml:space="preserve">
хозспособ</t>
        </r>
      </text>
    </comment>
    <comment ref="L232" authorId="2" shapeId="0">
      <text>
        <r>
          <rPr>
            <b/>
            <sz val="8"/>
            <color indexed="81"/>
            <rFont val="Tahoma"/>
            <family val="2"/>
            <charset val="204"/>
          </rPr>
          <t>Kopylova:</t>
        </r>
        <r>
          <rPr>
            <sz val="8"/>
            <color indexed="81"/>
            <rFont val="Tahoma"/>
            <family val="2"/>
            <charset val="204"/>
          </rPr>
          <t xml:space="preserve">
хозспособ</t>
        </r>
      </text>
    </comment>
    <comment ref="M232" authorId="2" shapeId="0">
      <text>
        <r>
          <rPr>
            <b/>
            <sz val="8"/>
            <color indexed="81"/>
            <rFont val="Tahoma"/>
            <family val="2"/>
            <charset val="204"/>
          </rPr>
          <t>Kopylova:</t>
        </r>
        <r>
          <rPr>
            <sz val="8"/>
            <color indexed="81"/>
            <rFont val="Tahoma"/>
            <family val="2"/>
            <charset val="204"/>
          </rPr>
          <t xml:space="preserve">
хозспособ</t>
        </r>
      </text>
    </comment>
    <comment ref="N232" authorId="2" shapeId="0">
      <text>
        <r>
          <rPr>
            <b/>
            <sz val="8"/>
            <color indexed="81"/>
            <rFont val="Tahoma"/>
            <family val="2"/>
            <charset val="204"/>
          </rPr>
          <t>Kopylova:</t>
        </r>
        <r>
          <rPr>
            <sz val="8"/>
            <color indexed="81"/>
            <rFont val="Tahoma"/>
            <family val="2"/>
            <charset val="204"/>
          </rPr>
          <t xml:space="preserve">
хозспособ</t>
        </r>
      </text>
    </comment>
  </commentList>
</comments>
</file>

<file path=xl/sharedStrings.xml><?xml version="1.0" encoding="utf-8"?>
<sst xmlns="http://schemas.openxmlformats.org/spreadsheetml/2006/main" count="1406" uniqueCount="730">
  <si>
    <t>полное наименование субъекта электроэнергетики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</si>
  <si>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</si>
  <si>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</si>
  <si>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</si>
  <si>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</si>
  <si>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Факт</t>
  </si>
  <si>
    <t>Предложение по корректировке утвержденного плана</t>
  </si>
  <si>
    <t>БЮДЖЕТ ДОХОДОВ И РАСХОДОВ</t>
  </si>
  <si>
    <t>I</t>
  </si>
  <si>
    <t>Выручка от реализации товаров (работ, услуг) всего, в том числе *:</t>
  </si>
  <si>
    <t>млн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</si>
  <si>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</si>
  <si>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</si>
  <si>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</si>
  <si>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</si>
  <si>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</si>
  <si>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</si>
  <si>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</si>
  <si>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</si>
  <si>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</si>
  <si>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</si>
  <si>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</si>
  <si>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</si>
  <si>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 полугодие</t>
  </si>
  <si>
    <t>2 полугодие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</si>
  <si>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</si>
  <si>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</si>
  <si>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</si>
  <si>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</si>
  <si>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</si>
  <si>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</si>
  <si>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</si>
  <si>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</si>
  <si>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</si>
  <si>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</si>
  <si>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</si>
  <si>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</si>
  <si>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</si>
  <si>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</si>
  <si>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</si>
  <si>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</si>
  <si>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</si>
  <si>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</si>
  <si>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</si>
  <si>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</si>
  <si>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</si>
  <si>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</si>
  <si>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</si>
  <si>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</si>
  <si>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</si>
  <si>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</si>
  <si>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</si>
  <si>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</si>
  <si>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</si>
  <si>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</si>
  <si>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</si>
  <si>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</si>
  <si>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</si>
  <si>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</si>
  <si>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</si>
  <si>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</si>
  <si>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</si>
  <si>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</si>
  <si>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</si>
  <si>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</si>
  <si>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</si>
  <si>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</si>
  <si>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</si>
  <si>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</si>
  <si>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</si>
  <si>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Текущий ремонт ОС общества</t>
  </si>
  <si>
    <t>Капитальный ремонт  ОС общества</t>
  </si>
  <si>
    <t>Текущий ремонт арендованных ОС</t>
  </si>
  <si>
    <t>Капитальный ремонт арендованных ОС</t>
  </si>
  <si>
    <t>Материалы</t>
  </si>
  <si>
    <t>Спецодежда</t>
  </si>
  <si>
    <t>Охрана труда</t>
  </si>
  <si>
    <t>Стоимость инструмента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</si>
  <si>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</si>
  <si>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</si>
  <si>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</si>
  <si>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</si>
  <si>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</si>
  <si>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</si>
  <si>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</si>
  <si>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организации, в т.ч.</t>
  </si>
  <si>
    <t>ТРК</t>
  </si>
  <si>
    <t>ФСК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</si>
  <si>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</si>
  <si>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</si>
  <si>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</si>
  <si>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</si>
  <si>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</si>
  <si>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</si>
  <si>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Медосмотр</t>
  </si>
  <si>
    <t>Топливо</t>
  </si>
  <si>
    <t>Транспортные расходы</t>
  </si>
  <si>
    <t>Поверка приборов</t>
  </si>
  <si>
    <t>Техосмотр</t>
  </si>
  <si>
    <t>Услуги сторонних организаций по обслуживанию приборов учета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</si>
  <si>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</si>
  <si>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</si>
  <si>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</si>
  <si>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</si>
  <si>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</si>
  <si>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</si>
  <si>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</si>
  <si>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</si>
  <si>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</si>
  <si>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</si>
  <si>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</si>
  <si>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</si>
  <si>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</si>
  <si>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</si>
  <si>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</si>
  <si>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</si>
  <si>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</si>
  <si>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</si>
  <si>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</si>
  <si>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</si>
  <si>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</si>
  <si>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</si>
  <si>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Ремонт ОС общества</t>
  </si>
  <si>
    <t>Ремонт ОС арендованных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</si>
  <si>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</si>
  <si>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</si>
  <si>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</si>
  <si>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</si>
  <si>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</si>
  <si>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</si>
  <si>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</si>
  <si>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</si>
  <si>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</si>
  <si>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</si>
  <si>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</si>
  <si>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</si>
  <si>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</si>
  <si>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</si>
  <si>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</si>
  <si>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</si>
  <si>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</si>
  <si>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</si>
  <si>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</si>
  <si>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</si>
  <si>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</si>
  <si>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</si>
  <si>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</si>
  <si>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</si>
  <si>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</si>
  <si>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</si>
  <si>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</si>
  <si>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</si>
  <si>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</si>
  <si>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</si>
  <si>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</si>
  <si>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</si>
  <si>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</si>
  <si>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</si>
  <si>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</si>
  <si>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</si>
  <si>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</si>
  <si>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</si>
  <si>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</si>
  <si>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</si>
  <si>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</si>
  <si>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</si>
  <si>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</si>
  <si>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</si>
  <si>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</si>
  <si>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</si>
  <si>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</si>
  <si>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</si>
  <si>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</si>
  <si>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</si>
  <si>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</si>
  <si>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</si>
  <si>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</si>
  <si>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</si>
  <si>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</si>
  <si>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</si>
  <si>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</si>
  <si>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</si>
  <si>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</si>
  <si>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</si>
  <si>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</si>
  <si>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</si>
  <si>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</si>
  <si>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</si>
  <si>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</si>
  <si>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</si>
  <si>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</si>
  <si>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</si>
  <si>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</si>
  <si>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</si>
  <si>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</si>
  <si>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</si>
  <si>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</si>
  <si>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</si>
  <si>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</si>
  <si>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</si>
  <si>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</si>
  <si>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</si>
  <si>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</si>
  <si>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</si>
  <si>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</si>
  <si>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</si>
  <si>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</si>
  <si>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</si>
  <si>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</si>
  <si>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</si>
  <si>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</si>
  <si>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</si>
  <si>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</si>
  <si>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</si>
  <si>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</si>
  <si>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</si>
  <si>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</si>
  <si>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</si>
  <si>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</si>
  <si>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</si>
  <si>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</si>
  <si>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</si>
  <si>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</si>
  <si>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</si>
  <si>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</si>
  <si>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</si>
  <si>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</si>
  <si>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</si>
  <si>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</si>
  <si>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</si>
  <si>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</si>
  <si>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</si>
  <si>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</si>
  <si>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</si>
  <si>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</si>
  <si>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</si>
  <si>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</si>
  <si>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</si>
  <si>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</si>
  <si>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</si>
  <si>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</si>
  <si>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</si>
  <si>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</si>
  <si>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</si>
  <si>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</si>
  <si>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</si>
  <si>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</si>
  <si>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</si>
  <si>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</si>
  <si>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</si>
  <si>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</si>
  <si>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</si>
  <si>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</si>
  <si>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</si>
  <si>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</si>
  <si>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</si>
  <si>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</si>
  <si>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k сбора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</si>
  <si>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</si>
  <si>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</si>
  <si>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</si>
  <si>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</si>
  <si>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</si>
  <si>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</si>
  <si>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</si>
  <si>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</si>
  <si>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</si>
  <si>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</si>
  <si>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</si>
  <si>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</si>
  <si>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</si>
  <si>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</si>
  <si>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</si>
  <si>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</si>
  <si>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</si>
  <si>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</si>
  <si>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</si>
  <si>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</si>
  <si>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</si>
  <si>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</si>
  <si>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</si>
  <si>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</si>
  <si>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</si>
  <si>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</si>
  <si>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</si>
  <si>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</si>
  <si>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</si>
  <si>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</si>
  <si>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</si>
  <si>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</si>
  <si>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</si>
  <si>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</si>
  <si>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</si>
  <si>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</si>
  <si>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</si>
  <si>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</si>
  <si>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</si>
  <si>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</si>
  <si>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11.8.2</t>
  </si>
  <si>
    <t>НДС</t>
  </si>
  <si>
    <t>11.8.3</t>
  </si>
  <si>
    <t>налог на доходы физических лиц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</si>
  <si>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</si>
  <si>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</si>
  <si>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</si>
  <si>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</si>
  <si>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</si>
  <si>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</si>
  <si>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</si>
  <si>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</si>
  <si>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</si>
  <si>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</si>
  <si>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</si>
  <si>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</si>
  <si>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</si>
  <si>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</si>
  <si>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</si>
  <si>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</si>
  <si>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</si>
  <si>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</si>
  <si>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</si>
  <si>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</si>
  <si>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</si>
  <si>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</si>
  <si>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</si>
  <si>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</si>
  <si>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</si>
  <si>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</si>
  <si>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</si>
  <si>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</si>
  <si>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</si>
  <si>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</si>
  <si>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</si>
  <si>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</si>
  <si>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</si>
  <si>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</si>
  <si>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</si>
  <si>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оборудования,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</si>
  <si>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</si>
  <si>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</si>
  <si>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</si>
  <si>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</si>
  <si>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</si>
  <si>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</si>
  <si>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</si>
  <si>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</si>
  <si>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</si>
  <si>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</si>
  <si>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</si>
  <si>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</si>
  <si>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</si>
  <si>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</si>
  <si>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</si>
  <si>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</si>
  <si>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</si>
  <si>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</si>
  <si>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</si>
  <si>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</si>
  <si>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</si>
  <si>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</si>
  <si>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</si>
  <si>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</si>
  <si>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</si>
  <si>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</si>
  <si>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</si>
  <si>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</si>
  <si>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</si>
  <si>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</si>
  <si>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</si>
  <si>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</si>
  <si>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</si>
  <si>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</si>
  <si>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</si>
  <si>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</si>
  <si>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</si>
  <si>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</si>
  <si>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</si>
  <si>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</si>
  <si>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</si>
  <si>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</si>
  <si>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</si>
  <si>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</si>
  <si>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</si>
  <si>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</si>
  <si>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</si>
  <si>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</si>
  <si>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</si>
  <si>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</si>
  <si>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всего,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</si>
  <si>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</si>
  <si>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</si>
  <si>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</si>
  <si>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</si>
  <si>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</si>
  <si>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</si>
  <si>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</si>
  <si>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</si>
  <si>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</si>
  <si>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</si>
  <si>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</si>
  <si>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</si>
  <si>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</si>
  <si>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</si>
  <si>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</si>
  <si>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</si>
  <si>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</si>
  <si>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</si>
  <si>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</si>
  <si>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</si>
  <si>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</si>
  <si>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</si>
  <si>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</si>
  <si>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</si>
  <si>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</si>
  <si>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</si>
  <si>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</si>
  <si>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</si>
  <si>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</si>
  <si>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</si>
  <si>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</si>
  <si>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</si>
  <si>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</si>
  <si>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</si>
  <si>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</si>
  <si>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</si>
  <si>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</si>
  <si>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</si>
  <si>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</si>
  <si>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</si>
  <si>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</si>
  <si>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</si>
  <si>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</si>
  <si>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</si>
  <si>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</si>
  <si>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</si>
  <si>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</si>
  <si>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</si>
  <si>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</si>
  <si>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
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</si>
  <si>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</si>
  <si>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</si>
  <si>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</si>
  <si>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</si>
  <si>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</si>
  <si>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</si>
  <si>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</si>
  <si>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</si>
  <si>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</si>
  <si>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</si>
  <si>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</si>
  <si>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</si>
  <si>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</si>
  <si>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</si>
  <si>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</si>
  <si>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</si>
  <si>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</si>
  <si>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</si>
  <si>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</si>
  <si>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</si>
  <si>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</si>
  <si>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</si>
  <si>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</si>
  <si>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</si>
  <si>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</si>
  <si>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</si>
  <si>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</si>
  <si>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</si>
  <si>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</si>
  <si>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</si>
  <si>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</si>
  <si>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</si>
  <si>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</si>
  <si>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</si>
  <si>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</si>
  <si>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</si>
  <si>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</si>
  <si>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</si>
  <si>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</si>
  <si>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</si>
  <si>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</si>
  <si>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из нее ОАО ГЭС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</si>
  <si>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</si>
  <si>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</si>
  <si>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</si>
  <si>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</si>
  <si>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</si>
  <si>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</si>
  <si>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</si>
  <si>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</si>
  <si>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</si>
  <si>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</si>
  <si>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</si>
  <si>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</si>
  <si>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</si>
  <si>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</si>
  <si>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</si>
  <si>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</si>
  <si>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</si>
  <si>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</si>
  <si>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</si>
  <si>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</si>
  <si>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</si>
  <si>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</si>
  <si>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
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</si>
  <si>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</si>
  <si>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</si>
  <si>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</si>
  <si>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</si>
  <si>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</si>
  <si>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</si>
  <si>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</si>
  <si>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</si>
  <si>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</si>
  <si>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</si>
  <si>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</si>
  <si>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</si>
  <si>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</si>
  <si>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</si>
  <si>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</si>
  <si>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</si>
  <si>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</si>
  <si>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</si>
  <si>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 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</si>
  <si>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</si>
  <si>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</si>
  <si>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</si>
  <si>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</si>
  <si>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</si>
  <si>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</si>
  <si>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 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</si>
  <si>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</si>
  <si>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</si>
  <si>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</si>
  <si>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</si>
  <si>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</si>
  <si>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</si>
  <si>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</si>
  <si>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</si>
  <si>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</si>
  <si>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</si>
  <si>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</si>
  <si>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</si>
  <si>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</si>
  <si>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</si>
  <si>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</si>
  <si>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</si>
  <si>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</si>
  <si>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</si>
  <si>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</si>
  <si>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</si>
  <si>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</si>
  <si>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</si>
  <si>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</si>
  <si>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</si>
  <si>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</si>
  <si>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</si>
  <si>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</si>
  <si>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</si>
  <si>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</si>
  <si>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</si>
  <si>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</si>
  <si>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</si>
  <si>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</si>
  <si>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</si>
  <si>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</si>
  <si>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</si>
  <si>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</si>
  <si>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
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</si>
  <si>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</si>
  <si>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</si>
  <si>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</si>
  <si>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</si>
  <si>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</si>
  <si>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</si>
  <si>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</si>
  <si>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</si>
  <si>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</si>
  <si>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</si>
  <si>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</si>
  <si>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</si>
  <si>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</si>
  <si>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</si>
  <si>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</si>
  <si>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</si>
  <si>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</si>
  <si>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</si>
  <si>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</si>
  <si>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</si>
  <si>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</si>
  <si>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</si>
  <si>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</si>
  <si>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</si>
  <si>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</si>
  <si>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</si>
  <si>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</si>
  <si>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всего,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</si>
  <si>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</si>
  <si>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</si>
  <si>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</si>
  <si>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</si>
  <si>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</si>
  <si>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</si>
  <si>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</si>
  <si>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</si>
  <si>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</si>
  <si>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</si>
  <si>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</si>
  <si>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</si>
  <si>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</si>
  <si>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</si>
  <si>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</si>
  <si>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</si>
  <si>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</si>
  <si>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</si>
  <si>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</si>
  <si>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</si>
  <si>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</si>
  <si>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</si>
  <si>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</si>
  <si>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</si>
  <si>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</si>
  <si>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</si>
  <si>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</si>
  <si>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</si>
  <si>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</si>
  <si>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</si>
  <si>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</si>
  <si>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</si>
  <si>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</si>
  <si>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</si>
  <si>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</si>
  <si>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</si>
  <si>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</si>
  <si>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всего,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</si>
  <si>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</si>
  <si>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</si>
  <si>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</si>
  <si>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</si>
  <si>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</si>
  <si>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</si>
  <si>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</si>
  <si>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</si>
  <si>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</si>
  <si>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</si>
  <si>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</si>
  <si>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</si>
  <si>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</si>
  <si>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</si>
  <si>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</si>
  <si>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</si>
  <si>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</si>
  <si>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</si>
  <si>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оказание услуг по оперативно-диспетчерскому управлению в электроэнергетике всего, в том числе: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</si>
  <si>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</si>
  <si>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</si>
  <si>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</si>
  <si>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</si>
  <si>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</si>
  <si>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</si>
  <si>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</si>
  <si>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</si>
  <si>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</si>
  <si>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</si>
  <si>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</si>
  <si>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</si>
  <si>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</si>
  <si>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</si>
  <si>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</si>
  <si>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</si>
  <si>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</si>
  <si>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</si>
  <si>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</si>
  <si>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</si>
  <si>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</si>
  <si>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</si>
  <si>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</si>
  <si>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</si>
  <si>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</si>
  <si>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</si>
  <si>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</si>
  <si>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</si>
  <si>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</si>
  <si>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</si>
  <si>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</si>
  <si>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</si>
  <si>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</si>
  <si>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</si>
  <si>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</si>
  <si>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</si>
  <si>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</si>
  <si>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
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</si>
  <si>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</si>
  <si>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</si>
  <si>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</si>
  <si>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</si>
  <si>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</si>
  <si>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</si>
  <si>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</si>
  <si>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</si>
  <si>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_____*_В строках, содержащих слова "всего, в том числе" указывается сумма нижерасположенных строк соответствующего раздела (подраздела).</t>
  </si>
  <si>
    <t>_____**_Строка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</si>
  <si>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_____***_Указывается на основании заключенных договоров на оказание услуг по передаче электрической энергии.</t>
  </si>
  <si>
    <t>_____****_Указываются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</si>
  <si>
    <t>_____*****_Указывается суммарно стоимость оказанных субъекту электроэнергетики услуг:</t>
  </si>
  <si>
    <t>_____по оперативно-диспетчерскому управлению в электроэнергетике;</t>
  </si>
  <si>
    <t>_____по организации оптовой торговли электрической энергией, мощностью и иными допущенными к обращению на оптовом рынке товарами и услугами;</t>
  </si>
  <si>
    <t>_____по расчету требований и обязательств участников оптового рынка.</t>
  </si>
  <si>
    <t>2023 год</t>
  </si>
  <si>
    <t>2024 год</t>
  </si>
  <si>
    <t xml:space="preserve">Субъект Российской Федерации: </t>
  </si>
  <si>
    <t>План</t>
  </si>
  <si>
    <t>Итого за период реализации инвестиционной программы</t>
  </si>
  <si>
    <t>План (утвержденный план)</t>
  </si>
  <si>
    <r>
      <t>_____</t>
    </r>
    <r>
      <rPr>
        <b/>
        <sz val="5.85"/>
        <rFont val="Times New Roman"/>
        <family val="1"/>
        <charset val="204"/>
      </rPr>
      <t>Примечание:</t>
    </r>
  </si>
  <si>
    <t>Приложение № 1</t>
  </si>
  <si>
    <t>к приказу Минэнерго России</t>
  </si>
  <si>
    <t>от 13.04.2017 № 310</t>
  </si>
  <si>
    <t>Инвестиционная программа</t>
  </si>
  <si>
    <t>Общества с ограниченной ответственностью "Электросети"</t>
  </si>
  <si>
    <t>Томская обл. г. Северск</t>
  </si>
  <si>
    <t xml:space="preserve">Год раскрытия (предоставления) информации: </t>
  </si>
  <si>
    <t xml:space="preserve"> год</t>
  </si>
  <si>
    <t>Утвержденные плановые значения показателей приведены в соответствии</t>
  </si>
  <si>
    <t>с</t>
  </si>
  <si>
    <t>реквизиты решения органа исполнительной власти, утвердившего инвестиционную программу</t>
  </si>
  <si>
    <t>2025 год</t>
  </si>
  <si>
    <t xml:space="preserve">2026 год </t>
  </si>
  <si>
    <t xml:space="preserve">2027 год </t>
  </si>
  <si>
    <t>2025</t>
  </si>
  <si>
    <t>Приказом Департамента тарифного регулирования Томской области №6-190/9 (440) от 30.11.2024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</si>
</sst>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4">
    <numFmt numFmtId="41" formatCode="_-* #,##0_-;\-* #,##0_-;_-* &quot;-&quot;_-;_-@_-"/>
    <numFmt numFmtId="43" formatCode="_-* #,##0.00_-;\-* #,##0.00_-;_-* &quot;-&quot;??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_р_._-;\-* #,##0_р_._-;_-* &quot;-&quot;??_р_._-;_-@_-"/>
    <numFmt numFmtId="167" formatCode="_-* #,##0.0_р_._-;\-* #,##0.0_р_._-;_-* &quot;-&quot;??_р_._-;_-@_-"/>
    <numFmt numFmtId="168" formatCode="0.0"/>
    <numFmt numFmtId="169" formatCode="_-* #,##0.000_р_._-;\-* #,##0.000_р_._-;_-* &quot;-&quot;??_р_._-;_-@_-"/>
    <numFmt numFmtId="170" formatCode="_-* #,##0\ &quot;Sk&quot;_-;\-* #,##0\ &quot;Sk&quot;_-;_-* &quot;-&quot;\ &quot;Sk&quot;_-;_-@_-"/>
    <numFmt numFmtId="171" formatCode="#,##0.0_);\(#,##0.0\)"/>
    <numFmt numFmtId="172" formatCode="_(&quot;$&quot;* #,##0.0_);_(&quot;$&quot;* \(#,##0.0\);_(&quot;$&quot;* &quot;-&quot;_);_(@_)"/>
    <numFmt numFmtId="173" formatCode="#,##0.00\ &quot;Sk&quot;;\-#,##0.00\ &quot;Sk&quot;"/>
    <numFmt numFmtId="174" formatCode="#,##0.00\ &quot;Sk&quot;;[Red]\-#,##0.00\ &quot;Sk&quot;"/>
    <numFmt numFmtId="175" formatCode="_-&quot;$&quot;\ * #,##0.00_-;\-&quot;$&quot;\ * #,##0.00_-;_-&quot;$&quot;\ * &quot;-&quot;??_-;_-@_-"/>
    <numFmt numFmtId="176" formatCode="#,##0.00\ &quot;DM&quot;;\-#,##0.00\ &quot;DM&quot;"/>
    <numFmt numFmtId="177" formatCode="_-* #,##0\ _S_k_-;\-* #,##0\ _S_k_-;_-* &quot;-&quot;\ _S_k_-;_-@_-"/>
    <numFmt numFmtId="178" formatCode="_-* #,##0.00\ _S_k_-;\-* #,##0.00\ _S_k_-;_-* &quot;-&quot;??\ _S_k_-;_-@_-"/>
    <numFmt numFmtId="179" formatCode="_-* #,##0.00\ &quot;Sk&quot;_-;\-* #,##0.00\ &quot;Sk&quot;_-;_-* &quot;-&quot;??\ &quot;Sk&quot;_-;_-@_-"/>
    <numFmt numFmtId="180" formatCode="_ &quot;$&quot;\ * #,##0_ ;_ &quot;$&quot;\ * \-#,##0_ ;_ &quot;$&quot;\ * &quot;-&quot;??_ ;_ @_ "/>
    <numFmt numFmtId="181" formatCode="&quot;$&quot;#,##0.0"/>
    <numFmt numFmtId="182" formatCode="#,##0_ ;\-#,##0\ "/>
    <numFmt numFmtId="183" formatCode="_-* #,##0.00\ _р_._-;\-* #,##0.00\ _р_._-;_-* &quot;-&quot;??\ _р_._-;_-@_-"/>
    <numFmt numFmtId="184" formatCode="_-* #,##0.0000_р_._-;\-* #,##0.0000_р_._-;_-* &quot;-&quot;??_р_._-;_-@_-"/>
    <numFmt numFmtId="185" formatCode="_-* #,##0.0000\ _₽_-;\-* #,##0.0000\ _₽_-;_-* &quot;-&quot;????\ _₽_-;_-@_-"/>
  </numFmts>
  <fonts count="6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PragmaticaTT"/>
    </font>
    <font>
      <sz val="12"/>
      <name val="Arial Cyr"/>
      <charset val="204"/>
    </font>
    <font>
      <sz val="10"/>
      <name val="Arial CE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0"/>
      <name val="Wide Latin"/>
      <family val="1"/>
    </font>
    <font>
      <i/>
      <sz val="10"/>
      <name val="Wide Latin"/>
      <family val="1"/>
    </font>
    <font>
      <sz val="10"/>
      <name val="Arial"/>
      <family val="2"/>
      <charset val="204"/>
    </font>
    <font>
      <sz val="10"/>
      <name val="Helv"/>
    </font>
    <font>
      <sz val="8"/>
      <name val="Arial Cyr"/>
      <charset val="204"/>
    </font>
    <font>
      <sz val="10"/>
      <name val="Arial"/>
      <family val="2"/>
    </font>
    <font>
      <sz val="10"/>
      <color indexed="8"/>
      <name val="Arial"/>
      <family val="2"/>
    </font>
    <font>
      <b/>
      <sz val="1"/>
      <color indexed="8"/>
      <name val="Courier"/>
      <family val="3"/>
    </font>
    <font>
      <b/>
      <u/>
      <sz val="1"/>
      <color indexed="8"/>
      <name val="Courier"/>
      <family val="3"/>
    </font>
    <font>
      <u/>
      <sz val="1"/>
      <color indexed="8"/>
      <name val="Courier"/>
      <family val="3"/>
    </font>
    <font>
      <sz val="1"/>
      <color indexed="8"/>
      <name val="Courier"/>
      <family val="3"/>
    </font>
    <font>
      <b/>
      <i/>
      <sz val="1"/>
      <color indexed="8"/>
      <name val="Courier"/>
      <family val="3"/>
    </font>
    <font>
      <b/>
      <sz val="12"/>
      <name val="Arial"/>
      <family val="2"/>
    </font>
    <font>
      <u/>
      <sz val="10"/>
      <color indexed="12"/>
      <name val="Arial"/>
      <family val="2"/>
      <charset val="204"/>
    </font>
    <font>
      <sz val="10"/>
      <name val="Geneva"/>
    </font>
    <font>
      <sz val="10"/>
      <name val="Arial Cyr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sz val="12"/>
      <name val="Times New Roman"/>
      <family val="1"/>
      <charset val="204"/>
    </font>
    <font>
      <sz val="11"/>
      <color indexed="8"/>
      <name val="SimSun"/>
      <family val="2"/>
      <charset val="204"/>
    </font>
    <font>
      <sz val="11"/>
      <color indexed="8"/>
      <name val="Calibri"/>
      <family val="2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5.85"/>
      <name val="Times New Roman"/>
      <family val="1"/>
      <charset val="204"/>
    </font>
    <font>
      <sz val="9"/>
      <name val="Times New Roman"/>
      <family val="1"/>
      <charset val="204"/>
    </font>
    <font>
      <sz val="6"/>
      <name val="Times New Roman"/>
      <family val="1"/>
      <charset val="204"/>
    </font>
    <font>
      <i/>
      <sz val="5.85"/>
      <name val="Times New Roman"/>
      <family val="1"/>
      <charset val="204"/>
    </font>
    <font>
      <sz val="5.75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name val="Times New Roman"/>
      <family val="1"/>
      <charset val="204"/>
    </font>
    <font>
      <b/>
      <sz val="5.75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i/>
      <sz val="5.75"/>
      <name val="Times New Roman"/>
      <family val="1"/>
      <charset val="204"/>
    </font>
    <font>
      <b/>
      <sz val="5.85"/>
      <name val="Times New Roman"/>
      <family val="1"/>
      <charset val="204"/>
    </font>
    <font>
      <sz val="5.5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76">
    <xf numFmtId="0" fontId="0" fillId="0" borderId="0"/>
    <xf numFmtId="165" fontId="3" fillId="0" borderId="0" applyFont="0" applyFill="0" applyBorder="0" applyAlignment="0" applyProtection="0"/>
    <xf numFmtId="0" fontId="4" fillId="0" borderId="11" applyFill="0">
      <alignment vertical="center" wrapText="1"/>
    </xf>
    <xf numFmtId="0" fontId="5" fillId="0" borderId="0"/>
    <xf numFmtId="170" fontId="6" fillId="0" borderId="0" applyFont="0" applyFill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9" fillId="0" borderId="0">
      <alignment vertical="center"/>
    </xf>
    <xf numFmtId="0" fontId="10" fillId="20" borderId="33">
      <alignment vertical="center"/>
    </xf>
    <xf numFmtId="0" fontId="11" fillId="0" borderId="0" applyFill="0" applyBorder="0" applyAlignment="0"/>
    <xf numFmtId="171" fontId="12" fillId="0" borderId="0" applyFill="0" applyBorder="0" applyAlignment="0"/>
    <xf numFmtId="172" fontId="13" fillId="0" borderId="0" applyFill="0" applyBorder="0" applyAlignment="0"/>
    <xf numFmtId="173" fontId="13" fillId="0" borderId="0" applyFill="0" applyBorder="0" applyAlignment="0"/>
    <xf numFmtId="174" fontId="13" fillId="0" borderId="0" applyFill="0" applyBorder="0" applyAlignment="0"/>
    <xf numFmtId="175" fontId="12" fillId="0" borderId="0" applyFill="0" applyBorder="0" applyAlignment="0"/>
    <xf numFmtId="170" fontId="13" fillId="0" borderId="0" applyFill="0" applyBorder="0" applyAlignment="0"/>
    <xf numFmtId="171" fontId="12" fillId="0" borderId="0" applyFill="0" applyBorder="0" applyAlignment="0"/>
    <xf numFmtId="0" fontId="14" fillId="0" borderId="0" applyFont="0" applyFill="0" applyBorder="0" applyAlignment="0" applyProtection="0"/>
    <xf numFmtId="175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0" fontId="14" fillId="0" borderId="0" applyFont="0" applyFill="0" applyBorder="0" applyAlignment="0" applyProtection="0"/>
    <xf numFmtId="171" fontId="12" fillId="0" borderId="0" applyFont="0" applyFill="0" applyBorder="0" applyAlignment="0" applyProtection="0"/>
    <xf numFmtId="170" fontId="13" fillId="0" borderId="0" applyFont="0" applyFill="0" applyBorder="0" applyAlignment="0" applyProtection="0"/>
    <xf numFmtId="14" fontId="15" fillId="0" borderId="0" applyFill="0" applyBorder="0" applyAlignment="0"/>
    <xf numFmtId="41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5" fontId="12" fillId="0" borderId="0" applyFill="0" applyBorder="0" applyAlignment="0"/>
    <xf numFmtId="171" fontId="12" fillId="0" borderId="0" applyFill="0" applyBorder="0" applyAlignment="0"/>
    <xf numFmtId="175" fontId="12" fillId="0" borderId="0" applyFill="0" applyBorder="0" applyAlignment="0"/>
    <xf numFmtId="170" fontId="13" fillId="0" borderId="0" applyFill="0" applyBorder="0" applyAlignment="0"/>
    <xf numFmtId="171" fontId="12" fillId="0" borderId="0" applyFill="0" applyBorder="0" applyAlignment="0"/>
    <xf numFmtId="0" fontId="16" fillId="0" borderId="0">
      <protection locked="0"/>
    </xf>
    <xf numFmtId="0" fontId="16" fillId="0" borderId="0">
      <protection locked="0"/>
    </xf>
    <xf numFmtId="0" fontId="17" fillId="0" borderId="0">
      <protection locked="0"/>
    </xf>
    <xf numFmtId="0" fontId="16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20" fillId="0" borderId="0">
      <protection locked="0"/>
    </xf>
    <xf numFmtId="0" fontId="21" fillId="0" borderId="34" applyNumberFormat="0" applyAlignment="0" applyProtection="0">
      <alignment horizontal="left" vertical="center"/>
    </xf>
    <xf numFmtId="0" fontId="21" fillId="0" borderId="27">
      <alignment horizontal="left" vertical="center"/>
    </xf>
    <xf numFmtId="0" fontId="22" fillId="0" borderId="0" applyNumberFormat="0" applyFill="0" applyBorder="0" applyAlignment="0" applyProtection="0">
      <alignment vertical="top"/>
      <protection locked="0"/>
    </xf>
    <xf numFmtId="0" fontId="23" fillId="20" borderId="35"/>
    <xf numFmtId="175" fontId="12" fillId="0" borderId="0" applyFill="0" applyBorder="0" applyAlignment="0"/>
    <xf numFmtId="171" fontId="12" fillId="0" borderId="0" applyFill="0" applyBorder="0" applyAlignment="0"/>
    <xf numFmtId="175" fontId="12" fillId="0" borderId="0" applyFill="0" applyBorder="0" applyAlignment="0"/>
    <xf numFmtId="170" fontId="13" fillId="0" borderId="0" applyFill="0" applyBorder="0" applyAlignment="0"/>
    <xf numFmtId="171" fontId="12" fillId="0" borderId="0" applyFill="0" applyBorder="0" applyAlignment="0"/>
    <xf numFmtId="177" fontId="11" fillId="0" borderId="0" applyFont="0" applyFill="0" applyBorder="0" applyAlignment="0" applyProtection="0"/>
    <xf numFmtId="178" fontId="11" fillId="0" borderId="0" applyFont="0" applyFill="0" applyBorder="0" applyAlignment="0" applyProtection="0"/>
    <xf numFmtId="179" fontId="6" fillId="0" borderId="0" applyFont="0" applyFill="0" applyBorder="0" applyAlignment="0" applyProtection="0"/>
    <xf numFmtId="180" fontId="24" fillId="0" borderId="0"/>
    <xf numFmtId="0" fontId="11" fillId="0" borderId="0"/>
    <xf numFmtId="0" fontId="6" fillId="0" borderId="0"/>
    <xf numFmtId="174" fontId="13" fillId="0" borderId="0" applyFont="0" applyFill="0" applyBorder="0" applyAlignment="0" applyProtection="0"/>
    <xf numFmtId="176" fontId="11" fillId="0" borderId="0" applyFont="0" applyFill="0" applyBorder="0" applyAlignment="0" applyProtection="0"/>
    <xf numFmtId="177" fontId="13" fillId="0" borderId="0" applyFont="0" applyFill="0" applyBorder="0" applyAlignment="0" applyProtection="0"/>
    <xf numFmtId="175" fontId="12" fillId="0" borderId="0" applyFill="0" applyBorder="0" applyAlignment="0"/>
    <xf numFmtId="171" fontId="12" fillId="0" borderId="0" applyFill="0" applyBorder="0" applyAlignment="0"/>
    <xf numFmtId="175" fontId="12" fillId="0" borderId="0" applyFill="0" applyBorder="0" applyAlignment="0"/>
    <xf numFmtId="170" fontId="13" fillId="0" borderId="0" applyFill="0" applyBorder="0" applyAlignment="0"/>
    <xf numFmtId="171" fontId="12" fillId="0" borderId="0" applyFill="0" applyBorder="0" applyAlignment="0"/>
    <xf numFmtId="0" fontId="23" fillId="0" borderId="0">
      <alignment vertical="center"/>
    </xf>
    <xf numFmtId="49" fontId="15" fillId="0" borderId="0" applyFill="0" applyBorder="0" applyAlignment="0"/>
    <xf numFmtId="177" fontId="13" fillId="0" borderId="0" applyFill="0" applyBorder="0" applyAlignment="0"/>
    <xf numFmtId="179" fontId="13" fillId="0" borderId="0" applyFill="0" applyBorder="0" applyAlignment="0"/>
    <xf numFmtId="168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0" fontId="25" fillId="0" borderId="0" applyBorder="0">
      <alignment horizontal="center" vertical="center" wrapText="1"/>
    </xf>
    <xf numFmtId="0" fontId="26" fillId="0" borderId="36" applyBorder="0">
      <alignment horizontal="center" vertical="center" wrapText="1"/>
    </xf>
    <xf numFmtId="4" fontId="27" fillId="5" borderId="11" applyBorder="0">
      <alignment horizontal="right"/>
    </xf>
    <xf numFmtId="177" fontId="6" fillId="0" borderId="0" applyFont="0" applyFill="0" applyBorder="0" applyAlignment="0" applyProtection="0"/>
    <xf numFmtId="178" fontId="6" fillId="0" borderId="0" applyFont="0" applyFill="0" applyBorder="0" applyAlignment="0" applyProtection="0"/>
    <xf numFmtId="0" fontId="3" fillId="0" borderId="0"/>
    <xf numFmtId="0" fontId="28" fillId="0" borderId="0"/>
    <xf numFmtId="0" fontId="29" fillId="0" borderId="0"/>
    <xf numFmtId="0" fontId="29" fillId="0" borderId="0"/>
    <xf numFmtId="0" fontId="30" fillId="0" borderId="0"/>
    <xf numFmtId="0" fontId="12" fillId="0" borderId="0"/>
    <xf numFmtId="164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4" fontId="27" fillId="2" borderId="0" applyFont="0" applyBorder="0">
      <alignment horizontal="right"/>
    </xf>
    <xf numFmtId="4" fontId="27" fillId="2" borderId="9" applyBorder="0">
      <alignment horizontal="right"/>
    </xf>
    <xf numFmtId="0" fontId="31" fillId="0" borderId="0"/>
    <xf numFmtId="0" fontId="32" fillId="0" borderId="0"/>
    <xf numFmtId="0" fontId="32" fillId="0" borderId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14" fillId="0" borderId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24" borderId="0" applyNumberFormat="0" applyBorder="0" applyAlignment="0" applyProtection="0"/>
    <xf numFmtId="0" fontId="33" fillId="11" borderId="37" applyNumberFormat="0" applyAlignment="0" applyProtection="0"/>
    <xf numFmtId="0" fontId="34" fillId="25" borderId="38" applyNumberFormat="0" applyAlignment="0" applyProtection="0"/>
    <xf numFmtId="0" fontId="35" fillId="25" borderId="37" applyNumberFormat="0" applyAlignment="0" applyProtection="0"/>
    <xf numFmtId="0" fontId="36" fillId="0" borderId="39" applyNumberFormat="0" applyFill="0" applyAlignment="0" applyProtection="0"/>
    <xf numFmtId="0" fontId="37" fillId="0" borderId="40" applyNumberFormat="0" applyFill="0" applyAlignment="0" applyProtection="0"/>
    <xf numFmtId="0" fontId="38" fillId="0" borderId="41" applyNumberFormat="0" applyFill="0" applyAlignment="0" applyProtection="0"/>
    <xf numFmtId="0" fontId="38" fillId="0" borderId="0" applyNumberFormat="0" applyFill="0" applyBorder="0" applyAlignment="0" applyProtection="0"/>
    <xf numFmtId="0" fontId="39" fillId="0" borderId="42" applyNumberFormat="0" applyFill="0" applyAlignment="0" applyProtection="0"/>
    <xf numFmtId="0" fontId="40" fillId="26" borderId="43" applyNumberFormat="0" applyAlignment="0" applyProtection="0"/>
    <xf numFmtId="0" fontId="41" fillId="0" borderId="0" applyNumberFormat="0" applyFill="0" applyBorder="0" applyAlignment="0" applyProtection="0"/>
    <xf numFmtId="0" fontId="42" fillId="27" borderId="0" applyNumberFormat="0" applyBorder="0" applyAlignment="0" applyProtection="0"/>
    <xf numFmtId="0" fontId="11" fillId="0" borderId="0"/>
    <xf numFmtId="0" fontId="32" fillId="0" borderId="0"/>
    <xf numFmtId="0" fontId="3" fillId="0" borderId="0"/>
    <xf numFmtId="0" fontId="28" fillId="0" borderId="0"/>
    <xf numFmtId="0" fontId="11" fillId="0" borderId="0"/>
    <xf numFmtId="0" fontId="28" fillId="0" borderId="0"/>
    <xf numFmtId="0" fontId="43" fillId="0" borderId="0"/>
    <xf numFmtId="0" fontId="28" fillId="0" borderId="0"/>
    <xf numFmtId="0" fontId="4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44" fillId="7" borderId="0" applyNumberFormat="0" applyBorder="0" applyAlignment="0" applyProtection="0"/>
    <xf numFmtId="0" fontId="45" fillId="0" borderId="0" applyNumberFormat="0" applyFill="0" applyBorder="0" applyAlignment="0" applyProtection="0"/>
    <xf numFmtId="0" fontId="7" fillId="28" borderId="44" applyNumberFormat="0" applyFont="0" applyAlignment="0" applyProtection="0"/>
    <xf numFmtId="9" fontId="11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46" fillId="0" borderId="45" applyNumberFormat="0" applyFill="0" applyAlignment="0" applyProtection="0"/>
    <xf numFmtId="0" fontId="47" fillId="0" borderId="0" applyNumberForma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82" fontId="11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65" fontId="28" fillId="0" borderId="0" applyFont="0" applyFill="0" applyBorder="0" applyAlignment="0" applyProtection="0"/>
    <xf numFmtId="0" fontId="48" fillId="8" borderId="0" applyNumberFormat="0" applyBorder="0" applyAlignment="0" applyProtection="0"/>
    <xf numFmtId="165" fontId="3" fillId="0" borderId="0" applyFont="0" applyFill="0" applyBorder="0" applyAlignment="0" applyProtection="0"/>
    <xf numFmtId="0" fontId="1" fillId="0" borderId="0"/>
  </cellStyleXfs>
  <cellXfs count="197">
    <xf numFmtId="0" fontId="0" fillId="0" borderId="0" xfId="0"/>
    <xf numFmtId="0" fontId="50" fillId="0" borderId="0" xfId="0" applyNumberFormat="1" applyFont="1" applyBorder="1" applyAlignment="1">
      <alignment horizontal="left"/>
    </xf>
    <xf numFmtId="166" fontId="49" fillId="29" borderId="11" xfId="1" applyNumberFormat="1" applyFont="1" applyFill="1" applyBorder="1" applyAlignment="1">
      <alignment vertical="center"/>
    </xf>
    <xf numFmtId="166" fontId="49" fillId="0" borderId="11" xfId="1" applyNumberFormat="1" applyFont="1" applyFill="1" applyBorder="1" applyAlignment="1">
      <alignment vertical="center"/>
    </xf>
    <xf numFmtId="167" fontId="49" fillId="0" borderId="11" xfId="1" applyNumberFormat="1" applyFont="1" applyFill="1" applyBorder="1" applyAlignment="1">
      <alignment vertical="center"/>
    </xf>
    <xf numFmtId="166" fontId="49" fillId="3" borderId="11" xfId="1" applyNumberFormat="1" applyFont="1" applyFill="1" applyBorder="1" applyAlignment="1">
      <alignment vertical="center"/>
    </xf>
    <xf numFmtId="167" fontId="49" fillId="29" borderId="11" xfId="1" applyNumberFormat="1" applyFont="1" applyFill="1" applyBorder="1" applyAlignment="1">
      <alignment vertical="center"/>
    </xf>
    <xf numFmtId="165" fontId="51" fillId="3" borderId="11" xfId="1" applyFont="1" applyFill="1" applyBorder="1" applyAlignment="1">
      <alignment horizontal="center" vertical="center"/>
    </xf>
    <xf numFmtId="166" fontId="49" fillId="3" borderId="11" xfId="374" applyNumberFormat="1" applyFont="1" applyFill="1" applyBorder="1" applyAlignment="1">
      <alignment vertical="center"/>
    </xf>
    <xf numFmtId="0" fontId="49" fillId="0" borderId="11" xfId="0" applyFont="1" applyBorder="1" applyAlignment="1">
      <alignment horizontal="center" vertical="center"/>
    </xf>
    <xf numFmtId="165" fontId="51" fillId="0" borderId="11" xfId="1" applyFont="1" applyFill="1" applyBorder="1" applyAlignment="1">
      <alignment horizontal="center" vertical="center"/>
    </xf>
    <xf numFmtId="166" fontId="49" fillId="29" borderId="11" xfId="1" applyNumberFormat="1" applyFont="1" applyFill="1" applyBorder="1" applyAlignment="1">
      <alignment horizontal="center" vertical="center"/>
    </xf>
    <xf numFmtId="0" fontId="49" fillId="0" borderId="11" xfId="0" applyFont="1" applyBorder="1" applyAlignment="1">
      <alignment horizontal="center" vertical="center" wrapText="1"/>
    </xf>
    <xf numFmtId="0" fontId="52" fillId="0" borderId="11" xfId="0" applyFont="1" applyBorder="1" applyAlignment="1">
      <alignment horizontal="center" vertical="top"/>
    </xf>
    <xf numFmtId="169" fontId="49" fillId="29" borderId="11" xfId="1" applyNumberFormat="1" applyFont="1" applyFill="1" applyBorder="1" applyAlignment="1">
      <alignment vertical="center"/>
    </xf>
    <xf numFmtId="169" fontId="49" fillId="0" borderId="11" xfId="1" applyNumberFormat="1" applyFont="1" applyFill="1" applyBorder="1" applyAlignment="1">
      <alignment vertical="center"/>
    </xf>
    <xf numFmtId="0" fontId="51" fillId="0" borderId="0" xfId="0" applyFont="1" applyAlignment="1">
      <alignment horizontal="left"/>
    </xf>
    <xf numFmtId="0" fontId="49" fillId="0" borderId="0" xfId="0" applyFont="1" applyAlignment="1">
      <alignment horizontal="left"/>
    </xf>
    <xf numFmtId="0" fontId="53" fillId="0" borderId="0" xfId="0" applyFont="1" applyAlignment="1">
      <alignment horizontal="center"/>
    </xf>
    <xf numFmtId="49" fontId="49" fillId="0" borderId="11" xfId="0" applyNumberFormat="1" applyFont="1" applyBorder="1" applyAlignment="1">
      <alignment horizontal="left" vertical="center"/>
    </xf>
    <xf numFmtId="166" fontId="49" fillId="0" borderId="11" xfId="0" applyNumberFormat="1" applyFont="1" applyBorder="1" applyAlignment="1">
      <alignment vertical="center"/>
    </xf>
    <xf numFmtId="167" fontId="49" fillId="3" borderId="11" xfId="1" applyNumberFormat="1" applyFont="1" applyFill="1" applyBorder="1" applyAlignment="1">
      <alignment vertical="center"/>
    </xf>
    <xf numFmtId="169" fontId="49" fillId="0" borderId="11" xfId="0" applyNumberFormat="1" applyFont="1" applyBorder="1" applyAlignment="1">
      <alignment vertical="center"/>
    </xf>
    <xf numFmtId="0" fontId="58" fillId="0" borderId="0" xfId="0" applyNumberFormat="1" applyFont="1" applyBorder="1" applyAlignment="1">
      <alignment horizontal="left"/>
    </xf>
    <xf numFmtId="0" fontId="59" fillId="0" borderId="0" xfId="0" applyFont="1"/>
    <xf numFmtId="0" fontId="53" fillId="0" borderId="0" xfId="0" applyFont="1" applyAlignment="1">
      <alignment vertical="top"/>
    </xf>
    <xf numFmtId="166" fontId="49" fillId="0" borderId="19" xfId="1" applyNumberFormat="1" applyFont="1" applyFill="1" applyBorder="1" applyAlignment="1">
      <alignment vertical="center"/>
    </xf>
    <xf numFmtId="0" fontId="49" fillId="0" borderId="11" xfId="0" applyFont="1" applyBorder="1" applyAlignment="1">
      <alignment vertical="top"/>
    </xf>
    <xf numFmtId="0" fontId="49" fillId="0" borderId="0" xfId="0" applyFont="1" applyAlignment="1">
      <alignment vertical="center"/>
    </xf>
    <xf numFmtId="169" fontId="49" fillId="3" borderId="11" xfId="1" applyNumberFormat="1" applyFont="1" applyFill="1" applyBorder="1" applyAlignment="1">
      <alignment vertical="center"/>
    </xf>
    <xf numFmtId="166" fontId="49" fillId="29" borderId="20" xfId="1" applyNumberFormat="1" applyFont="1" applyFill="1" applyBorder="1" applyAlignment="1">
      <alignment vertical="center"/>
    </xf>
    <xf numFmtId="0" fontId="53" fillId="0" borderId="11" xfId="0" applyFont="1" applyBorder="1" applyAlignment="1">
      <alignment vertical="top"/>
    </xf>
    <xf numFmtId="0" fontId="59" fillId="0" borderId="11" xfId="0" applyFont="1" applyBorder="1"/>
    <xf numFmtId="0" fontId="61" fillId="0" borderId="0" xfId="0" applyFont="1"/>
    <xf numFmtId="0" fontId="53" fillId="0" borderId="0" xfId="0" applyFont="1"/>
    <xf numFmtId="0" fontId="61" fillId="0" borderId="0" xfId="0" applyFont="1" applyAlignment="1">
      <alignment horizontal="center"/>
    </xf>
    <xf numFmtId="0" fontId="60" fillId="0" borderId="0" xfId="0" applyNumberFormat="1" applyFont="1" applyBorder="1" applyAlignment="1">
      <alignment horizontal="left"/>
    </xf>
    <xf numFmtId="0" fontId="28" fillId="0" borderId="0" xfId="0" applyNumberFormat="1" applyFont="1" applyBorder="1" applyAlignment="1">
      <alignment horizontal="left"/>
    </xf>
    <xf numFmtId="0" fontId="50" fillId="0" borderId="0" xfId="0" applyNumberFormat="1" applyFont="1" applyBorder="1" applyAlignment="1">
      <alignment horizontal="center"/>
    </xf>
    <xf numFmtId="0" fontId="50" fillId="0" borderId="3" xfId="0" applyNumberFormat="1" applyFont="1" applyBorder="1" applyAlignment="1"/>
    <xf numFmtId="0" fontId="59" fillId="0" borderId="8" xfId="0" applyFont="1" applyBorder="1" applyAlignment="1">
      <alignment horizontal="center" vertical="center" wrapText="1"/>
    </xf>
    <xf numFmtId="0" fontId="59" fillId="0" borderId="18" xfId="0" applyFont="1" applyBorder="1" applyAlignment="1">
      <alignment horizontal="center" vertical="center" wrapText="1"/>
    </xf>
    <xf numFmtId="0" fontId="62" fillId="0" borderId="0" xfId="0" applyFont="1" applyAlignment="1">
      <alignment vertical="top"/>
    </xf>
    <xf numFmtId="0" fontId="49" fillId="0" borderId="19" xfId="0" applyFont="1" applyBorder="1" applyAlignment="1">
      <alignment horizontal="left" vertical="center" wrapText="1" indent="1"/>
    </xf>
    <xf numFmtId="0" fontId="49" fillId="0" borderId="27" xfId="0" applyFont="1" applyBorder="1" applyAlignment="1">
      <alignment horizontal="left" vertical="center" wrapText="1" indent="1"/>
    </xf>
    <xf numFmtId="0" fontId="49" fillId="0" borderId="26" xfId="0" applyFont="1" applyBorder="1" applyAlignment="1">
      <alignment horizontal="left" vertical="center" wrapText="1" indent="1"/>
    </xf>
    <xf numFmtId="0" fontId="49" fillId="0" borderId="19" xfId="0" applyFont="1" applyBorder="1" applyAlignment="1">
      <alignment horizontal="center" vertical="center"/>
    </xf>
    <xf numFmtId="0" fontId="49" fillId="4" borderId="19" xfId="0" applyFont="1" applyFill="1" applyBorder="1" applyAlignment="1">
      <alignment horizontal="left" vertical="center" wrapText="1"/>
    </xf>
    <xf numFmtId="0" fontId="49" fillId="4" borderId="27" xfId="0" applyFont="1" applyFill="1" applyBorder="1" applyAlignment="1">
      <alignment horizontal="left" vertical="center" wrapText="1"/>
    </xf>
    <xf numFmtId="0" fontId="49" fillId="4" borderId="26" xfId="0" applyFont="1" applyFill="1" applyBorder="1" applyAlignment="1">
      <alignment horizontal="left" vertical="center" wrapText="1"/>
    </xf>
    <xf numFmtId="0" fontId="63" fillId="0" borderId="0" xfId="0" applyFont="1" applyAlignment="1">
      <alignment vertical="center"/>
    </xf>
    <xf numFmtId="167" fontId="49" fillId="0" borderId="19" xfId="1" applyNumberFormat="1" applyFont="1" applyFill="1" applyBorder="1" applyAlignment="1">
      <alignment vertical="center"/>
    </xf>
    <xf numFmtId="0" fontId="49" fillId="5" borderId="19" xfId="0" applyFont="1" applyFill="1" applyBorder="1" applyAlignment="1">
      <alignment vertical="center" wrapText="1"/>
    </xf>
    <xf numFmtId="0" fontId="49" fillId="5" borderId="27" xfId="0" applyFont="1" applyFill="1" applyBorder="1" applyAlignment="1">
      <alignment horizontal="left" vertical="center" wrapText="1" indent="2"/>
    </xf>
    <xf numFmtId="0" fontId="49" fillId="5" borderId="26" xfId="0" applyFont="1" applyFill="1" applyBorder="1" applyAlignment="1">
      <alignment horizontal="left" vertical="center" wrapText="1" indent="2"/>
    </xf>
    <xf numFmtId="0" fontId="49" fillId="5" borderId="19" xfId="0" applyFont="1" applyFill="1" applyBorder="1" applyAlignment="1">
      <alignment horizontal="center" vertical="center"/>
    </xf>
    <xf numFmtId="2" fontId="49" fillId="0" borderId="11" xfId="0" applyNumberFormat="1" applyFont="1" applyBorder="1" applyAlignment="1">
      <alignment horizontal="right" vertical="center"/>
    </xf>
    <xf numFmtId="0" fontId="49" fillId="0" borderId="29" xfId="0" applyFont="1" applyBorder="1" applyAlignment="1">
      <alignment horizontal="center" vertical="center"/>
    </xf>
    <xf numFmtId="0" fontId="49" fillId="0" borderId="26" xfId="0" applyFont="1" applyBorder="1" applyAlignment="1">
      <alignment horizontal="left" vertical="center" wrapText="1" indent="2"/>
    </xf>
    <xf numFmtId="0" fontId="49" fillId="0" borderId="23" xfId="0" applyFont="1" applyBorder="1" applyAlignment="1">
      <alignment horizontal="center" vertical="center"/>
    </xf>
    <xf numFmtId="0" fontId="49" fillId="0" borderId="19" xfId="0" applyFont="1" applyBorder="1" applyAlignment="1">
      <alignment vertical="center" wrapText="1"/>
    </xf>
    <xf numFmtId="0" fontId="49" fillId="0" borderId="27" xfId="0" applyFont="1" applyBorder="1" applyAlignment="1">
      <alignment vertical="center" wrapText="1"/>
    </xf>
    <xf numFmtId="0" fontId="49" fillId="0" borderId="26" xfId="0" applyFont="1" applyBorder="1" applyAlignment="1">
      <alignment vertical="center" wrapText="1"/>
    </xf>
    <xf numFmtId="0" fontId="49" fillId="0" borderId="19" xfId="0" applyFont="1" applyBorder="1" applyAlignment="1">
      <alignment horizontal="left" vertical="center" wrapText="1" indent="2"/>
    </xf>
    <xf numFmtId="0" fontId="49" fillId="0" borderId="27" xfId="0" applyFont="1" applyBorder="1" applyAlignment="1">
      <alignment horizontal="left" vertical="center" wrapText="1" indent="2"/>
    </xf>
    <xf numFmtId="0" fontId="49" fillId="3" borderId="19" xfId="0" applyFont="1" applyFill="1" applyBorder="1" applyAlignment="1">
      <alignment horizontal="center" vertical="center"/>
    </xf>
    <xf numFmtId="0" fontId="49" fillId="0" borderId="0" xfId="0" applyFont="1" applyAlignment="1">
      <alignment vertical="top"/>
    </xf>
    <xf numFmtId="0" fontId="49" fillId="3" borderId="0" xfId="0" applyFont="1" applyFill="1" applyAlignment="1">
      <alignment vertical="center"/>
    </xf>
    <xf numFmtId="0" fontId="49" fillId="0" borderId="11" xfId="0" applyFont="1" applyBorder="1" applyAlignment="1">
      <alignment vertical="center"/>
    </xf>
    <xf numFmtId="0" fontId="49" fillId="2" borderId="11" xfId="0" applyFont="1" applyFill="1" applyBorder="1" applyAlignment="1">
      <alignment horizontal="center" vertical="center"/>
    </xf>
    <xf numFmtId="0" fontId="49" fillId="0" borderId="11" xfId="0" applyFont="1" applyBorder="1" applyAlignment="1">
      <alignment horizontal="left" vertical="center" wrapText="1" indent="1"/>
    </xf>
    <xf numFmtId="0" fontId="49" fillId="0" borderId="0" xfId="0" applyFont="1"/>
    <xf numFmtId="0" fontId="52" fillId="0" borderId="29" xfId="0" applyFont="1" applyBorder="1" applyAlignment="1">
      <alignment horizontal="center" vertical="top"/>
    </xf>
    <xf numFmtId="0" fontId="52" fillId="0" borderId="0" xfId="0" applyFont="1" applyAlignment="1">
      <alignment vertical="top"/>
    </xf>
    <xf numFmtId="0" fontId="49" fillId="0" borderId="11" xfId="0" applyFont="1" applyBorder="1" applyAlignment="1">
      <alignment horizontal="left" vertical="center" wrapText="1" indent="3"/>
    </xf>
    <xf numFmtId="0" fontId="49" fillId="0" borderId="11" xfId="0" applyFont="1" applyBorder="1" applyAlignment="1">
      <alignment horizontal="left" vertical="center" wrapText="1" indent="4"/>
    </xf>
    <xf numFmtId="0" fontId="49" fillId="0" borderId="26" xfId="0" applyFont="1" applyBorder="1" applyAlignment="1">
      <alignment horizontal="left" vertical="center" wrapText="1" indent="4"/>
    </xf>
    <xf numFmtId="0" fontId="49" fillId="0" borderId="26" xfId="0" applyFont="1" applyBorder="1" applyAlignment="1">
      <alignment horizontal="left" vertical="center" wrapText="1" indent="3"/>
    </xf>
    <xf numFmtId="0" fontId="49" fillId="0" borderId="23" xfId="0" applyFont="1" applyBorder="1" applyAlignment="1">
      <alignment horizontal="center" vertical="center" wrapText="1"/>
    </xf>
    <xf numFmtId="0" fontId="51" fillId="0" borderId="1" xfId="0" applyFont="1" applyBorder="1" applyAlignment="1">
      <alignment horizontal="left"/>
    </xf>
    <xf numFmtId="0" fontId="49" fillId="29" borderId="17" xfId="0" applyFont="1" applyFill="1" applyBorder="1" applyAlignment="1">
      <alignment horizontal="center" vertical="center"/>
    </xf>
    <xf numFmtId="0" fontId="49" fillId="29" borderId="19" xfId="0" applyFont="1" applyFill="1" applyBorder="1" applyAlignment="1">
      <alignment horizontal="center" vertical="center"/>
    </xf>
    <xf numFmtId="0" fontId="49" fillId="29" borderId="11" xfId="0" applyFont="1" applyFill="1" applyBorder="1" applyAlignment="1">
      <alignment horizontal="center" vertical="center"/>
    </xf>
    <xf numFmtId="49" fontId="63" fillId="29" borderId="25" xfId="0" applyNumberFormat="1" applyFont="1" applyFill="1" applyBorder="1" applyAlignment="1">
      <alignment horizontal="center" vertical="center"/>
    </xf>
    <xf numFmtId="0" fontId="49" fillId="29" borderId="19" xfId="0" applyFont="1" applyFill="1" applyBorder="1" applyAlignment="1">
      <alignment horizontal="left" vertical="center" wrapText="1"/>
    </xf>
    <xf numFmtId="0" fontId="49" fillId="29" borderId="27" xfId="0" applyFont="1" applyFill="1" applyBorder="1" applyAlignment="1">
      <alignment horizontal="left" vertical="center" wrapText="1"/>
    </xf>
    <xf numFmtId="0" fontId="49" fillId="29" borderId="26" xfId="0" applyFont="1" applyFill="1" applyBorder="1" applyAlignment="1">
      <alignment horizontal="left" vertical="center" wrapText="1"/>
    </xf>
    <xf numFmtId="0" fontId="62" fillId="0" borderId="29" xfId="0" applyFont="1" applyBorder="1" applyAlignment="1">
      <alignment horizontal="center" vertical="top"/>
    </xf>
    <xf numFmtId="49" fontId="49" fillId="0" borderId="25" xfId="0" applyNumberFormat="1" applyFont="1" applyBorder="1" applyAlignment="1">
      <alignment horizontal="center" vertical="center"/>
    </xf>
    <xf numFmtId="49" fontId="49" fillId="0" borderId="26" xfId="0" applyNumberFormat="1" applyFont="1" applyBorder="1" applyAlignment="1">
      <alignment horizontal="center" vertical="center"/>
    </xf>
    <xf numFmtId="0" fontId="49" fillId="0" borderId="19" xfId="0" applyFont="1" applyBorder="1" applyAlignment="1">
      <alignment horizontal="left" vertical="center" wrapText="1"/>
    </xf>
    <xf numFmtId="0" fontId="49" fillId="29" borderId="10" xfId="0" applyFont="1" applyFill="1" applyBorder="1" applyAlignment="1">
      <alignment horizontal="left" vertical="center" wrapText="1"/>
    </xf>
    <xf numFmtId="0" fontId="49" fillId="29" borderId="13" xfId="0" applyFont="1" applyFill="1" applyBorder="1" applyAlignment="1">
      <alignment horizontal="left" vertical="center" wrapText="1"/>
    </xf>
    <xf numFmtId="0" fontId="49" fillId="29" borderId="12" xfId="0" applyFont="1" applyFill="1" applyBorder="1" applyAlignment="1">
      <alignment horizontal="left" vertical="center" wrapText="1"/>
    </xf>
    <xf numFmtId="49" fontId="49" fillId="0" borderId="11" xfId="0" applyNumberFormat="1" applyFont="1" applyBorder="1" applyAlignment="1">
      <alignment horizontal="center" vertical="center"/>
    </xf>
    <xf numFmtId="0" fontId="49" fillId="0" borderId="6" xfId="0" applyFont="1" applyBorder="1" applyAlignment="1">
      <alignment horizontal="center" vertical="center" wrapText="1"/>
    </xf>
    <xf numFmtId="0" fontId="49" fillId="0" borderId="17" xfId="0" applyFont="1" applyBorder="1" applyAlignment="1">
      <alignment horizontal="center" vertical="center" wrapText="1"/>
    </xf>
    <xf numFmtId="0" fontId="61" fillId="0" borderId="0" xfId="0" applyFont="1" applyAlignment="1">
      <alignment horizontal="right"/>
    </xf>
    <xf numFmtId="0" fontId="61" fillId="0" borderId="0" xfId="0" applyFont="1" applyAlignment="1">
      <alignment horizontal="left"/>
    </xf>
    <xf numFmtId="49" fontId="61" fillId="0" borderId="1" xfId="0" applyNumberFormat="1" applyFont="1" applyBorder="1" applyAlignment="1"/>
    <xf numFmtId="49" fontId="61" fillId="0" borderId="1" xfId="0" applyNumberFormat="1" applyFont="1" applyBorder="1" applyAlignment="1">
      <alignment horizontal="center"/>
    </xf>
    <xf numFmtId="0" fontId="64" fillId="0" borderId="0" xfId="0" applyFont="1" applyAlignment="1">
      <alignment horizontal="left" vertical="top"/>
    </xf>
    <xf numFmtId="0" fontId="53" fillId="0" borderId="19" xfId="0" applyFont="1" applyBorder="1" applyAlignment="1">
      <alignment horizontal="center" vertical="center" wrapText="1"/>
    </xf>
    <xf numFmtId="0" fontId="59" fillId="0" borderId="19" xfId="0" applyFont="1" applyBorder="1" applyAlignment="1">
      <alignment horizontal="center" vertical="center" wrapText="1"/>
    </xf>
    <xf numFmtId="0" fontId="59" fillId="0" borderId="11" xfId="0" applyFont="1" applyBorder="1" applyAlignment="1">
      <alignment horizontal="center" vertical="center" wrapText="1"/>
    </xf>
    <xf numFmtId="49" fontId="49" fillId="0" borderId="27" xfId="0" applyNumberFormat="1" applyFont="1" applyBorder="1" applyAlignment="1">
      <alignment horizontal="left" vertical="center"/>
    </xf>
    <xf numFmtId="165" fontId="49" fillId="0" borderId="11" xfId="1" applyNumberFormat="1" applyFont="1" applyFill="1" applyBorder="1" applyAlignment="1">
      <alignment vertical="center"/>
    </xf>
    <xf numFmtId="0" fontId="59" fillId="0" borderId="0" xfId="0" applyFont="1" applyAlignment="1">
      <alignment horizontal="left"/>
    </xf>
    <xf numFmtId="0" fontId="59" fillId="3" borderId="11" xfId="0" applyFont="1" applyFill="1" applyBorder="1" applyAlignment="1">
      <alignment horizontal="center" vertical="center" wrapText="1"/>
    </xf>
    <xf numFmtId="166" fontId="49" fillId="3" borderId="20" xfId="1" applyNumberFormat="1" applyFont="1" applyFill="1" applyBorder="1" applyAlignment="1">
      <alignment vertical="center"/>
    </xf>
    <xf numFmtId="0" fontId="49" fillId="0" borderId="26" xfId="0" applyFont="1" applyBorder="1" applyAlignment="1">
      <alignment vertical="center"/>
    </xf>
    <xf numFmtId="165" fontId="49" fillId="3" borderId="11" xfId="1" applyNumberFormat="1" applyFont="1" applyFill="1" applyBorder="1" applyAlignment="1">
      <alignment vertical="center"/>
    </xf>
    <xf numFmtId="0" fontId="61" fillId="0" borderId="0" xfId="0" applyFont="1" applyAlignment="1"/>
    <xf numFmtId="0" fontId="62" fillId="0" borderId="11" xfId="0" applyFont="1" applyBorder="1" applyAlignment="1">
      <alignment horizontal="center" vertical="top"/>
    </xf>
    <xf numFmtId="0" fontId="53" fillId="3" borderId="11" xfId="0" applyFont="1" applyFill="1" applyBorder="1" applyAlignment="1">
      <alignment horizontal="center" vertical="center" wrapText="1"/>
    </xf>
    <xf numFmtId="185" fontId="49" fillId="0" borderId="0" xfId="0" applyNumberFormat="1" applyFont="1" applyAlignment="1">
      <alignment vertical="center"/>
    </xf>
    <xf numFmtId="166" fontId="49" fillId="3" borderId="19" xfId="1" applyNumberFormat="1" applyFont="1" applyFill="1" applyBorder="1" applyAlignment="1">
      <alignment vertical="center"/>
    </xf>
    <xf numFmtId="166" fontId="49" fillId="0" borderId="14" xfId="1" applyNumberFormat="1" applyFont="1" applyFill="1" applyBorder="1" applyAlignment="1">
      <alignment vertical="center"/>
    </xf>
    <xf numFmtId="0" fontId="49" fillId="0" borderId="19" xfId="0" applyFont="1" applyBorder="1" applyAlignment="1">
      <alignment horizontal="center" vertical="center" wrapText="1"/>
    </xf>
    <xf numFmtId="184" fontId="49" fillId="0" borderId="11" xfId="1" applyNumberFormat="1" applyFont="1" applyFill="1" applyBorder="1" applyAlignment="1">
      <alignment vertical="center"/>
    </xf>
    <xf numFmtId="169" fontId="49" fillId="0" borderId="0" xfId="0" applyNumberFormat="1" applyFont="1" applyAlignment="1">
      <alignment vertical="center"/>
    </xf>
    <xf numFmtId="49" fontId="49" fillId="0" borderId="27" xfId="0" applyNumberFormat="1" applyFont="1" applyBorder="1" applyAlignment="1">
      <alignment horizontal="center" vertical="center"/>
    </xf>
    <xf numFmtId="49" fontId="49" fillId="0" borderId="26" xfId="0" applyNumberFormat="1" applyFont="1" applyBorder="1" applyAlignment="1">
      <alignment horizontal="center" vertical="center"/>
    </xf>
    <xf numFmtId="0" fontId="49" fillId="0" borderId="19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6" xfId="0" applyFont="1" applyBorder="1" applyAlignment="1">
      <alignment horizontal="left" vertical="center" wrapText="1"/>
    </xf>
    <xf numFmtId="49" fontId="49" fillId="29" borderId="11" xfId="0" applyNumberFormat="1" applyFont="1" applyFill="1" applyBorder="1" applyAlignment="1">
      <alignment horizontal="center" vertical="center"/>
    </xf>
    <xf numFmtId="0" fontId="49" fillId="29" borderId="11" xfId="0" applyFont="1" applyFill="1" applyBorder="1" applyAlignment="1">
      <alignment horizontal="left" vertical="center" wrapText="1"/>
    </xf>
    <xf numFmtId="49" fontId="49" fillId="29" borderId="27" xfId="0" applyNumberFormat="1" applyFont="1" applyFill="1" applyBorder="1" applyAlignment="1">
      <alignment horizontal="center" vertical="center"/>
    </xf>
    <xf numFmtId="49" fontId="49" fillId="29" borderId="26" xfId="0" applyNumberFormat="1" applyFont="1" applyFill="1" applyBorder="1" applyAlignment="1">
      <alignment horizontal="center" vertical="center"/>
    </xf>
    <xf numFmtId="0" fontId="49" fillId="29" borderId="19" xfId="0" applyFont="1" applyFill="1" applyBorder="1" applyAlignment="1">
      <alignment horizontal="left" vertical="center" wrapText="1"/>
    </xf>
    <xf numFmtId="0" fontId="49" fillId="29" borderId="27" xfId="0" applyFont="1" applyFill="1" applyBorder="1" applyAlignment="1">
      <alignment horizontal="left" vertical="center" wrapText="1"/>
    </xf>
    <xf numFmtId="0" fontId="49" fillId="29" borderId="26" xfId="0" applyFont="1" applyFill="1" applyBorder="1" applyAlignment="1">
      <alignment horizontal="left" vertical="center" wrapText="1"/>
    </xf>
    <xf numFmtId="49" fontId="49" fillId="0" borderId="2" xfId="0" applyNumberFormat="1" applyFont="1" applyBorder="1" applyAlignment="1">
      <alignment horizontal="center" vertical="center"/>
    </xf>
    <xf numFmtId="49" fontId="49" fillId="0" borderId="30" xfId="0" applyNumberFormat="1" applyFont="1" applyBorder="1" applyAlignment="1">
      <alignment horizontal="center" vertical="center"/>
    </xf>
    <xf numFmtId="49" fontId="49" fillId="0" borderId="1" xfId="0" applyNumberFormat="1" applyFont="1" applyBorder="1" applyAlignment="1">
      <alignment horizontal="center" vertical="center"/>
    </xf>
    <xf numFmtId="49" fontId="49" fillId="0" borderId="16" xfId="0" applyNumberFormat="1" applyFont="1" applyBorder="1" applyAlignment="1">
      <alignment horizontal="center" vertical="center"/>
    </xf>
    <xf numFmtId="0" fontId="49" fillId="0" borderId="6" xfId="0" applyFont="1" applyBorder="1" applyAlignment="1">
      <alignment horizontal="center" vertical="center" wrapText="1"/>
    </xf>
    <xf numFmtId="0" fontId="49" fillId="0" borderId="7" xfId="0" applyFont="1" applyBorder="1" applyAlignment="1">
      <alignment horizontal="center" vertical="center" wrapText="1"/>
    </xf>
    <xf numFmtId="0" fontId="49" fillId="0" borderId="5" xfId="0" applyFont="1" applyBorder="1" applyAlignment="1">
      <alignment horizontal="center" vertical="center" wrapText="1"/>
    </xf>
    <xf numFmtId="0" fontId="49" fillId="0" borderId="17" xfId="0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 wrapText="1"/>
    </xf>
    <xf numFmtId="0" fontId="49" fillId="0" borderId="16" xfId="0" applyFont="1" applyBorder="1" applyAlignment="1">
      <alignment horizontal="center" vertical="center" wrapText="1"/>
    </xf>
    <xf numFmtId="0" fontId="52" fillId="0" borderId="19" xfId="0" applyFont="1" applyBorder="1" applyAlignment="1">
      <alignment horizontal="center" vertical="top"/>
    </xf>
    <xf numFmtId="0" fontId="52" fillId="0" borderId="27" xfId="0" applyFont="1" applyBorder="1" applyAlignment="1">
      <alignment horizontal="center" vertical="top"/>
    </xf>
    <xf numFmtId="0" fontId="52" fillId="0" borderId="26" xfId="0" applyFont="1" applyBorder="1" applyAlignment="1">
      <alignment horizontal="center" vertical="top"/>
    </xf>
    <xf numFmtId="49" fontId="49" fillId="0" borderId="11" xfId="0" applyNumberFormat="1" applyFont="1" applyBorder="1" applyAlignment="1">
      <alignment horizontal="center" vertical="center"/>
    </xf>
    <xf numFmtId="0" fontId="49" fillId="0" borderId="11" xfId="0" applyFont="1" applyBorder="1" applyAlignment="1">
      <alignment horizontal="left" vertical="center" wrapText="1"/>
    </xf>
    <xf numFmtId="49" fontId="60" fillId="0" borderId="46" xfId="0" applyNumberFormat="1" applyFont="1" applyBorder="1" applyAlignment="1">
      <alignment horizontal="center" vertical="center"/>
    </xf>
    <xf numFmtId="49" fontId="60" fillId="0" borderId="2" xfId="0" applyNumberFormat="1" applyFont="1" applyBorder="1" applyAlignment="1">
      <alignment horizontal="center" vertical="center"/>
    </xf>
    <xf numFmtId="0" fontId="53" fillId="0" borderId="19" xfId="0" applyFont="1" applyBorder="1" applyAlignment="1">
      <alignment horizontal="center" vertical="center" wrapText="1"/>
    </xf>
    <xf numFmtId="0" fontId="53" fillId="0" borderId="26" xfId="0" applyFont="1" applyBorder="1" applyAlignment="1">
      <alignment horizontal="center" vertical="center" wrapText="1"/>
    </xf>
    <xf numFmtId="0" fontId="61" fillId="0" borderId="11" xfId="0" applyFont="1" applyBorder="1" applyAlignment="1">
      <alignment horizontal="center"/>
    </xf>
    <xf numFmtId="0" fontId="49" fillId="2" borderId="11" xfId="0" applyFont="1" applyFill="1" applyBorder="1" applyAlignment="1">
      <alignment horizontal="left" vertical="center" wrapText="1"/>
    </xf>
    <xf numFmtId="49" fontId="49" fillId="29" borderId="28" xfId="0" applyNumberFormat="1" applyFont="1" applyFill="1" applyBorder="1" applyAlignment="1">
      <alignment horizontal="center" vertical="center"/>
    </xf>
    <xf numFmtId="49" fontId="49" fillId="29" borderId="12" xfId="0" applyNumberFormat="1" applyFont="1" applyFill="1" applyBorder="1" applyAlignment="1">
      <alignment horizontal="center" vertical="center"/>
    </xf>
    <xf numFmtId="0" fontId="49" fillId="29" borderId="10" xfId="0" applyFont="1" applyFill="1" applyBorder="1" applyAlignment="1">
      <alignment horizontal="left" vertical="center" wrapText="1"/>
    </xf>
    <xf numFmtId="0" fontId="49" fillId="29" borderId="13" xfId="0" applyFont="1" applyFill="1" applyBorder="1" applyAlignment="1">
      <alignment horizontal="left" vertical="center" wrapText="1"/>
    </xf>
    <xf numFmtId="0" fontId="49" fillId="29" borderId="12" xfId="0" applyFont="1" applyFill="1" applyBorder="1" applyAlignment="1">
      <alignment horizontal="left" vertical="center" wrapText="1"/>
    </xf>
    <xf numFmtId="49" fontId="49" fillId="29" borderId="31" xfId="0" applyNumberFormat="1" applyFont="1" applyFill="1" applyBorder="1" applyAlignment="1">
      <alignment horizontal="center" vertical="center"/>
    </xf>
    <xf numFmtId="49" fontId="49" fillId="29" borderId="32" xfId="0" applyNumberFormat="1" applyFont="1" applyFill="1" applyBorder="1" applyAlignment="1">
      <alignment horizontal="center" vertical="center"/>
    </xf>
    <xf numFmtId="49" fontId="49" fillId="0" borderId="24" xfId="0" applyNumberFormat="1" applyFont="1" applyBorder="1" applyAlignment="1">
      <alignment horizontal="center" vertical="center"/>
    </xf>
    <xf numFmtId="49" fontId="49" fillId="0" borderId="22" xfId="0" applyNumberFormat="1" applyFont="1" applyBorder="1" applyAlignment="1">
      <alignment horizontal="center" vertical="center"/>
    </xf>
    <xf numFmtId="49" fontId="49" fillId="3" borderId="25" xfId="0" applyNumberFormat="1" applyFont="1" applyFill="1" applyBorder="1" applyAlignment="1">
      <alignment horizontal="center" vertical="center"/>
    </xf>
    <xf numFmtId="49" fontId="49" fillId="3" borderId="26" xfId="0" applyNumberFormat="1" applyFont="1" applyFill="1" applyBorder="1" applyAlignment="1">
      <alignment horizontal="center" vertical="center"/>
    </xf>
    <xf numFmtId="0" fontId="49" fillId="3" borderId="19" xfId="0" applyFont="1" applyFill="1" applyBorder="1" applyAlignment="1">
      <alignment horizontal="left" vertical="center" wrapText="1"/>
    </xf>
    <xf numFmtId="0" fontId="49" fillId="3" borderId="27" xfId="0" applyFont="1" applyFill="1" applyBorder="1" applyAlignment="1">
      <alignment horizontal="left" vertical="center" wrapText="1"/>
    </xf>
    <xf numFmtId="0" fontId="49" fillId="3" borderId="26" xfId="0" applyFont="1" applyFill="1" applyBorder="1" applyAlignment="1">
      <alignment horizontal="left" vertical="center" wrapText="1"/>
    </xf>
    <xf numFmtId="0" fontId="49" fillId="0" borderId="23" xfId="0" applyFont="1" applyBorder="1" applyAlignment="1">
      <alignment horizontal="left" vertical="center" wrapText="1"/>
    </xf>
    <xf numFmtId="0" fontId="49" fillId="0" borderId="24" xfId="0" applyFont="1" applyBorder="1" applyAlignment="1">
      <alignment horizontal="left" vertical="center" wrapText="1"/>
    </xf>
    <xf numFmtId="0" fontId="49" fillId="0" borderId="22" xfId="0" applyFont="1" applyBorder="1" applyAlignment="1">
      <alignment horizontal="left" vertical="center" wrapText="1"/>
    </xf>
    <xf numFmtId="49" fontId="49" fillId="3" borderId="27" xfId="0" applyNumberFormat="1" applyFont="1" applyFill="1" applyBorder="1" applyAlignment="1">
      <alignment horizontal="center" vertical="center"/>
    </xf>
    <xf numFmtId="49" fontId="49" fillId="0" borderId="25" xfId="0" applyNumberFormat="1" applyFont="1" applyBorder="1" applyAlignment="1">
      <alignment horizontal="center" vertical="center"/>
    </xf>
    <xf numFmtId="49" fontId="49" fillId="0" borderId="21" xfId="0" applyNumberFormat="1" applyFont="1" applyBorder="1" applyAlignment="1">
      <alignment horizontal="center" vertical="center"/>
    </xf>
    <xf numFmtId="49" fontId="63" fillId="29" borderId="25" xfId="0" applyNumberFormat="1" applyFont="1" applyFill="1" applyBorder="1" applyAlignment="1">
      <alignment horizontal="center" vertical="center"/>
    </xf>
    <xf numFmtId="49" fontId="63" fillId="29" borderId="26" xfId="0" applyNumberFormat="1" applyFont="1" applyFill="1" applyBorder="1" applyAlignment="1">
      <alignment horizontal="center" vertical="center"/>
    </xf>
    <xf numFmtId="0" fontId="64" fillId="0" borderId="2" xfId="0" applyFont="1" applyBorder="1" applyAlignment="1">
      <alignment horizontal="center" vertical="top"/>
    </xf>
    <xf numFmtId="49" fontId="61" fillId="0" borderId="1" xfId="0" applyNumberFormat="1" applyFont="1" applyBorder="1" applyAlignment="1">
      <alignment horizontal="center"/>
    </xf>
    <xf numFmtId="0" fontId="64" fillId="0" borderId="0" xfId="0" applyFont="1" applyAlignment="1">
      <alignment horizontal="center" vertical="top" wrapText="1"/>
    </xf>
    <xf numFmtId="0" fontId="61" fillId="0" borderId="29" xfId="0" applyFont="1" applyBorder="1" applyAlignment="1">
      <alignment horizontal="center"/>
    </xf>
    <xf numFmtId="0" fontId="61" fillId="0" borderId="2" xfId="0" applyFont="1" applyBorder="1" applyAlignment="1">
      <alignment horizontal="center"/>
    </xf>
    <xf numFmtId="0" fontId="59" fillId="0" borderId="19" xfId="0" applyFont="1" applyBorder="1" applyAlignment="1">
      <alignment horizontal="center" vertical="center" wrapText="1"/>
    </xf>
    <xf numFmtId="0" fontId="59" fillId="0" borderId="26" xfId="0" applyFont="1" applyBorder="1" applyAlignment="1">
      <alignment horizontal="center" vertical="center" wrapText="1"/>
    </xf>
    <xf numFmtId="0" fontId="59" fillId="0" borderId="11" xfId="0" applyFont="1" applyBorder="1" applyAlignment="1">
      <alignment horizontal="center" vertical="center" wrapText="1"/>
    </xf>
    <xf numFmtId="49" fontId="61" fillId="0" borderId="0" xfId="0" applyNumberFormat="1" applyFont="1" applyBorder="1" applyAlignment="1">
      <alignment horizontal="left" wrapText="1"/>
    </xf>
    <xf numFmtId="0" fontId="59" fillId="0" borderId="4" xfId="0" applyFont="1" applyBorder="1" applyAlignment="1">
      <alignment horizontal="center" vertical="center" wrapText="1"/>
    </xf>
    <xf numFmtId="0" fontId="59" fillId="0" borderId="5" xfId="0" applyFont="1" applyBorder="1" applyAlignment="1">
      <alignment horizontal="center" vertical="center" wrapText="1"/>
    </xf>
    <xf numFmtId="0" fontId="59" fillId="0" borderId="15" xfId="0" applyFont="1" applyBorder="1" applyAlignment="1">
      <alignment horizontal="center" vertical="center" wrapText="1"/>
    </xf>
    <xf numFmtId="0" fontId="59" fillId="0" borderId="16" xfId="0" applyFont="1" applyBorder="1" applyAlignment="1">
      <alignment horizontal="center" vertical="center" wrapText="1"/>
    </xf>
    <xf numFmtId="0" fontId="59" fillId="0" borderId="6" xfId="0" applyFont="1" applyBorder="1" applyAlignment="1">
      <alignment horizontal="center" vertical="center" wrapText="1"/>
    </xf>
    <xf numFmtId="0" fontId="59" fillId="0" borderId="7" xfId="0" applyFont="1" applyBorder="1" applyAlignment="1">
      <alignment horizontal="center" vertical="center" wrapText="1"/>
    </xf>
    <xf numFmtId="0" fontId="59" fillId="0" borderId="17" xfId="0" applyFont="1" applyBorder="1" applyAlignment="1">
      <alignment horizontal="center" vertical="center" wrapText="1"/>
    </xf>
    <xf numFmtId="0" fontId="59" fillId="0" borderId="1" xfId="0" applyFont="1" applyBorder="1" applyAlignment="1">
      <alignment horizontal="center" vertical="center" wrapText="1"/>
    </xf>
    <xf numFmtId="0" fontId="62" fillId="0" borderId="46" xfId="0" applyFont="1" applyBorder="1" applyAlignment="1">
      <alignment horizontal="center" vertical="top"/>
    </xf>
    <xf numFmtId="0" fontId="62" fillId="0" borderId="30" xfId="0" applyFont="1" applyBorder="1" applyAlignment="1">
      <alignment horizontal="center" vertical="top"/>
    </xf>
    <xf numFmtId="0" fontId="62" fillId="0" borderId="29" xfId="0" applyFont="1" applyBorder="1" applyAlignment="1">
      <alignment horizontal="center" vertical="top"/>
    </xf>
    <xf numFmtId="0" fontId="62" fillId="0" borderId="2" xfId="0" applyFont="1" applyBorder="1" applyAlignment="1">
      <alignment horizontal="center" vertical="top"/>
    </xf>
  </cellXfs>
  <cellStyles count="376">
    <cellStyle name="????????" xfId="2"/>
    <cellStyle name="0,0_x000d__x000a_NA_x000d__x000a_" xfId="3"/>
    <cellStyle name="1 000 Kи_laroux" xfId="4"/>
    <cellStyle name="20% — акцент1" xfId="5"/>
    <cellStyle name="20% - Акцент1 2" xfId="105"/>
    <cellStyle name="20% — акцент2" xfId="6"/>
    <cellStyle name="20% - Акцент2 2" xfId="106"/>
    <cellStyle name="20% — акцент3" xfId="7"/>
    <cellStyle name="20% - Акцент3 2" xfId="107"/>
    <cellStyle name="20% — акцент4" xfId="8"/>
    <cellStyle name="20% - Акцент4 2" xfId="108"/>
    <cellStyle name="20% — акцент5" xfId="9"/>
    <cellStyle name="20% - Акцент5 2" xfId="109"/>
    <cellStyle name="20% — акцент6" xfId="10"/>
    <cellStyle name="20% - Акцент6 2" xfId="110"/>
    <cellStyle name="40% — акцент1" xfId="11"/>
    <cellStyle name="40% - Акцент1 2" xfId="111"/>
    <cellStyle name="40% — акцент2" xfId="12"/>
    <cellStyle name="40% - Акцент2 2" xfId="112"/>
    <cellStyle name="40% — акцент3" xfId="13"/>
    <cellStyle name="40% - Акцент3 2" xfId="113"/>
    <cellStyle name="40% — акцент4" xfId="14"/>
    <cellStyle name="40% - Акцент4 2" xfId="114"/>
    <cellStyle name="40% — акцент5" xfId="15"/>
    <cellStyle name="40% - Акцент5 2" xfId="115"/>
    <cellStyle name="40% — акцент6" xfId="16"/>
    <cellStyle name="40% - Акцент6 2" xfId="116"/>
    <cellStyle name="60% — акцент1" xfId="17"/>
    <cellStyle name="60% - Акцент1 2" xfId="117"/>
    <cellStyle name="60% — акцент2" xfId="18"/>
    <cellStyle name="60% - Акцент2 2" xfId="118"/>
    <cellStyle name="60% — акцент3" xfId="19"/>
    <cellStyle name="60% - Акцент3 2" xfId="119"/>
    <cellStyle name="60% — акцент4" xfId="20"/>
    <cellStyle name="60% - Акцент4 2" xfId="120"/>
    <cellStyle name="60% — акцент5" xfId="21"/>
    <cellStyle name="60% - Акцент5 2" xfId="121"/>
    <cellStyle name="60% — акцент6" xfId="22"/>
    <cellStyle name="60% - Акцент6 2" xfId="122"/>
    <cellStyle name="A modif Blanc" xfId="23"/>
    <cellStyle name="A modifier" xfId="24"/>
    <cellStyle name="Calc Currency (0)" xfId="25"/>
    <cellStyle name="Calc Currency (2)" xfId="26"/>
    <cellStyle name="Calc Percent (0)" xfId="27"/>
    <cellStyle name="Calc Percent (1)" xfId="28"/>
    <cellStyle name="Calc Percent (2)" xfId="29"/>
    <cellStyle name="Calc Units (0)" xfId="30"/>
    <cellStyle name="Calc Units (1)" xfId="31"/>
    <cellStyle name="Calc Units (2)" xfId="32"/>
    <cellStyle name="Comma [0]_#6 Temps &amp; Contractors" xfId="33"/>
    <cellStyle name="Comma [00]" xfId="34"/>
    <cellStyle name="Comma_#6 Temps &amp; Contractors" xfId="35"/>
    <cellStyle name="Currency [0]_#6 Temps &amp; Contractors" xfId="36"/>
    <cellStyle name="Currency [00]" xfId="37"/>
    <cellStyle name="Currency_#6 Temps &amp; Contractors" xfId="38"/>
    <cellStyle name="Date Short" xfId="39"/>
    <cellStyle name="Dziesietny [0]_PERSONAL" xfId="40"/>
    <cellStyle name="Dziesietny_PERSONAL" xfId="41"/>
    <cellStyle name="Enter Currency (0)" xfId="42"/>
    <cellStyle name="Enter Currency (2)" xfId="43"/>
    <cellStyle name="Enter Units (0)" xfId="44"/>
    <cellStyle name="Enter Units (1)" xfId="45"/>
    <cellStyle name="Enter Units (2)" xfId="46"/>
    <cellStyle name="F2" xfId="47"/>
    <cellStyle name="F3" xfId="48"/>
    <cellStyle name="F4" xfId="49"/>
    <cellStyle name="F5" xfId="50"/>
    <cellStyle name="F6" xfId="51"/>
    <cellStyle name="F7" xfId="52"/>
    <cellStyle name="F8" xfId="53"/>
    <cellStyle name="Header1" xfId="54"/>
    <cellStyle name="Header2" xfId="55"/>
    <cellStyle name="Hyperlink_PERSONAL" xfId="56"/>
    <cellStyle name="Licence" xfId="57"/>
    <cellStyle name="Link Currency (0)" xfId="58"/>
    <cellStyle name="Link Currency (2)" xfId="59"/>
    <cellStyle name="Link Units (0)" xfId="60"/>
    <cellStyle name="Link Units (1)" xfId="61"/>
    <cellStyle name="Link Units (2)" xfId="62"/>
    <cellStyle name="Milliers [0]_laroux" xfId="63"/>
    <cellStyle name="Milliers_laroux" xfId="64"/>
    <cellStyle name="mмny_laroux" xfId="65"/>
    <cellStyle name="Normal - Style1" xfId="66"/>
    <cellStyle name="Normal 2" xfId="123"/>
    <cellStyle name="Normal_# 41-Market &amp;Trends" xfId="67"/>
    <cellStyle name="normбlnн_laroux" xfId="68"/>
    <cellStyle name="Percent [0]" xfId="69"/>
    <cellStyle name="Percent [00]" xfId="70"/>
    <cellStyle name="Percent_#6 Temps &amp; Contractors" xfId="71"/>
    <cellStyle name="PrePop Currency (0)" xfId="72"/>
    <cellStyle name="PrePop Currency (2)" xfId="73"/>
    <cellStyle name="PrePop Units (0)" xfId="74"/>
    <cellStyle name="PrePop Units (1)" xfId="75"/>
    <cellStyle name="PrePop Units (2)" xfId="76"/>
    <cellStyle name="Standard" xfId="77"/>
    <cellStyle name="Text Indent A" xfId="78"/>
    <cellStyle name="Text Indent B" xfId="79"/>
    <cellStyle name="Text Indent C" xfId="80"/>
    <cellStyle name="Walutowy [0]_PERSONAL" xfId="81"/>
    <cellStyle name="Walutowy_PERSONAL" xfId="82"/>
    <cellStyle name="Акцент1 2" xfId="124"/>
    <cellStyle name="Акцент2 2" xfId="125"/>
    <cellStyle name="Акцент3 2" xfId="126"/>
    <cellStyle name="Акцент4 2" xfId="127"/>
    <cellStyle name="Акцент5 2" xfId="128"/>
    <cellStyle name="Акцент6 2" xfId="129"/>
    <cellStyle name="Ввод  2" xfId="130"/>
    <cellStyle name="Вывод 2" xfId="131"/>
    <cellStyle name="Вычисление 2" xfId="132"/>
    <cellStyle name="Заголовок" xfId="83"/>
    <cellStyle name="Заголовок 1 2" xfId="133"/>
    <cellStyle name="Заголовок 2 2" xfId="134"/>
    <cellStyle name="Заголовок 3 2" xfId="135"/>
    <cellStyle name="Заголовок 4 2" xfId="136"/>
    <cellStyle name="ЗаголовокСтолбца" xfId="84"/>
    <cellStyle name="Значение" xfId="85"/>
    <cellStyle name="ибrky [0]_laroux" xfId="86"/>
    <cellStyle name="ибrky_laroux" xfId="87"/>
    <cellStyle name="Итог 2" xfId="137"/>
    <cellStyle name="Контрольная ячейка 2" xfId="138"/>
    <cellStyle name="Название 2" xfId="139"/>
    <cellStyle name="Нейтральный 2" xfId="140"/>
    <cellStyle name="Обычный" xfId="0" builtinId="0"/>
    <cellStyle name="Обычный 10" xfId="102"/>
    <cellStyle name="Обычный 11" xfId="375"/>
    <cellStyle name="Обычный 12 2" xfId="141"/>
    <cellStyle name="Обычный 2" xfId="88"/>
    <cellStyle name="Обычный 2 26 2" xfId="143"/>
    <cellStyle name="Обычный 3" xfId="89"/>
    <cellStyle name="Обычный 3 2" xfId="144"/>
    <cellStyle name="Обычный 3 2 2 2" xfId="145"/>
    <cellStyle name="Обычный 3 21" xfId="146"/>
    <cellStyle name="Обычный 4" xfId="90"/>
    <cellStyle name="Обычный 4 2" xfId="148"/>
    <cellStyle name="Обычный 4 3" xfId="147"/>
    <cellStyle name="Обычный 5" xfId="91"/>
    <cellStyle name="Обычный 5 2" xfId="149"/>
    <cellStyle name="Обычный 6" xfId="150"/>
    <cellStyle name="Обычный 6 2" xfId="151"/>
    <cellStyle name="Обычный 6 2 2" xfId="152"/>
    <cellStyle name="Обычный 6 2 2 2" xfId="153"/>
    <cellStyle name="Обычный 6 2 2 2 2" xfId="154"/>
    <cellStyle name="Обычный 6 2 2 2 2 2" xfId="155"/>
    <cellStyle name="Обычный 6 2 2 2 2 2 2" xfId="156"/>
    <cellStyle name="Обычный 6 2 2 2 2 2 3" xfId="157"/>
    <cellStyle name="Обычный 6 2 2 2 2 2_12" xfId="158"/>
    <cellStyle name="Обычный 6 2 2 2 2 3" xfId="159"/>
    <cellStyle name="Обычный 6 2 2 2 2 4" xfId="160"/>
    <cellStyle name="Обычный 6 2 2 2 2_12" xfId="161"/>
    <cellStyle name="Обычный 6 2 2 2 3" xfId="162"/>
    <cellStyle name="Обычный 6 2 2 2 3 2" xfId="163"/>
    <cellStyle name="Обычный 6 2 2 2 3 3" xfId="164"/>
    <cellStyle name="Обычный 6 2 2 2 3_12" xfId="165"/>
    <cellStyle name="Обычный 6 2 2 2 4" xfId="166"/>
    <cellStyle name="Обычный 6 2 2 2 5" xfId="167"/>
    <cellStyle name="Обычный 6 2 2 2_12" xfId="168"/>
    <cellStyle name="Обычный 6 2 2 3" xfId="169"/>
    <cellStyle name="Обычный 6 2 2 3 2" xfId="170"/>
    <cellStyle name="Обычный 6 2 2 3 2 2" xfId="171"/>
    <cellStyle name="Обычный 6 2 2 3 2 3" xfId="172"/>
    <cellStyle name="Обычный 6 2 2 3 2_12" xfId="173"/>
    <cellStyle name="Обычный 6 2 2 3 3" xfId="174"/>
    <cellStyle name="Обычный 6 2 2 3 4" xfId="175"/>
    <cellStyle name="Обычный 6 2 2 3_12" xfId="176"/>
    <cellStyle name="Обычный 6 2 2 4" xfId="177"/>
    <cellStyle name="Обычный 6 2 2 4 2" xfId="178"/>
    <cellStyle name="Обычный 6 2 2 4 2 2" xfId="179"/>
    <cellStyle name="Обычный 6 2 2 4 2 3" xfId="180"/>
    <cellStyle name="Обычный 6 2 2 4 2_12" xfId="181"/>
    <cellStyle name="Обычный 6 2 2 4 3" xfId="182"/>
    <cellStyle name="Обычный 6 2 2 4 4" xfId="183"/>
    <cellStyle name="Обычный 6 2 2 4_12" xfId="184"/>
    <cellStyle name="Обычный 6 2 2 5" xfId="185"/>
    <cellStyle name="Обычный 6 2 2 5 2" xfId="186"/>
    <cellStyle name="Обычный 6 2 2 5 3" xfId="187"/>
    <cellStyle name="Обычный 6 2 2 5_12" xfId="188"/>
    <cellStyle name="Обычный 6 2 2 6" xfId="189"/>
    <cellStyle name="Обычный 6 2 2 7" xfId="190"/>
    <cellStyle name="Обычный 6 2 2 8" xfId="191"/>
    <cellStyle name="Обычный 6 2 2_12" xfId="192"/>
    <cellStyle name="Обычный 6 2 3" xfId="193"/>
    <cellStyle name="Обычный 6 2 3 2" xfId="194"/>
    <cellStyle name="Обычный 6 2 3 2 2" xfId="195"/>
    <cellStyle name="Обычный 6 2 3 2 2 2" xfId="196"/>
    <cellStyle name="Обычный 6 2 3 2 2 2 2" xfId="197"/>
    <cellStyle name="Обычный 6 2 3 2 2 2 3" xfId="198"/>
    <cellStyle name="Обычный 6 2 3 2 2 2_12" xfId="199"/>
    <cellStyle name="Обычный 6 2 3 2 2 3" xfId="200"/>
    <cellStyle name="Обычный 6 2 3 2 2 4" xfId="201"/>
    <cellStyle name="Обычный 6 2 3 2 2_12" xfId="202"/>
    <cellStyle name="Обычный 6 2 3 2 3" xfId="203"/>
    <cellStyle name="Обычный 6 2 3 2 3 2" xfId="204"/>
    <cellStyle name="Обычный 6 2 3 2 3 3" xfId="205"/>
    <cellStyle name="Обычный 6 2 3 2 3_12" xfId="206"/>
    <cellStyle name="Обычный 6 2 3 2 4" xfId="207"/>
    <cellStyle name="Обычный 6 2 3 2 5" xfId="208"/>
    <cellStyle name="Обычный 6 2 3 2_12" xfId="209"/>
    <cellStyle name="Обычный 6 2 3 3" xfId="210"/>
    <cellStyle name="Обычный 6 2 3 3 2" xfId="211"/>
    <cellStyle name="Обычный 6 2 3 3 2 2" xfId="212"/>
    <cellStyle name="Обычный 6 2 3 3 2 3" xfId="213"/>
    <cellStyle name="Обычный 6 2 3 3 2_12" xfId="214"/>
    <cellStyle name="Обычный 6 2 3 3 3" xfId="215"/>
    <cellStyle name="Обычный 6 2 3 3 4" xfId="216"/>
    <cellStyle name="Обычный 6 2 3 3_12" xfId="217"/>
    <cellStyle name="Обычный 6 2 3 4" xfId="218"/>
    <cellStyle name="Обычный 6 2 3 4 2" xfId="219"/>
    <cellStyle name="Обычный 6 2 3 4 2 2" xfId="220"/>
    <cellStyle name="Обычный 6 2 3 4 2 3" xfId="221"/>
    <cellStyle name="Обычный 6 2 3 4 2_12" xfId="222"/>
    <cellStyle name="Обычный 6 2 3 4 3" xfId="223"/>
    <cellStyle name="Обычный 6 2 3 4 4" xfId="224"/>
    <cellStyle name="Обычный 6 2 3 4_12" xfId="225"/>
    <cellStyle name="Обычный 6 2 3 5" xfId="226"/>
    <cellStyle name="Обычный 6 2 3 5 2" xfId="227"/>
    <cellStyle name="Обычный 6 2 3 5 3" xfId="228"/>
    <cellStyle name="Обычный 6 2 3 5_12" xfId="229"/>
    <cellStyle name="Обычный 6 2 3 6" xfId="230"/>
    <cellStyle name="Обычный 6 2 3 7" xfId="231"/>
    <cellStyle name="Обычный 6 2 3 8" xfId="232"/>
    <cellStyle name="Обычный 6 2 3_12" xfId="233"/>
    <cellStyle name="Обычный 6 2 4" xfId="234"/>
    <cellStyle name="Обычный 6 2 4 2" xfId="235"/>
    <cellStyle name="Обычный 6 2 4 2 2" xfId="236"/>
    <cellStyle name="Обычный 6 2 4 2 3" xfId="237"/>
    <cellStyle name="Обычный 6 2 4 2_12" xfId="238"/>
    <cellStyle name="Обычный 6 2 4 3" xfId="239"/>
    <cellStyle name="Обычный 6 2 4 4" xfId="240"/>
    <cellStyle name="Обычный 6 2 4_12" xfId="241"/>
    <cellStyle name="Обычный 6 2 5" xfId="242"/>
    <cellStyle name="Обычный 6 2 5 2" xfId="243"/>
    <cellStyle name="Обычный 6 2 5 2 2" xfId="244"/>
    <cellStyle name="Обычный 6 2 5 2 3" xfId="245"/>
    <cellStyle name="Обычный 6 2 5 2_12" xfId="246"/>
    <cellStyle name="Обычный 6 2 5 3" xfId="247"/>
    <cellStyle name="Обычный 6 2 5 4" xfId="248"/>
    <cellStyle name="Обычный 6 2 5_12" xfId="249"/>
    <cellStyle name="Обычный 6 2 6" xfId="250"/>
    <cellStyle name="Обычный 6 2 6 2" xfId="251"/>
    <cellStyle name="Обычный 6 2 6 3" xfId="252"/>
    <cellStyle name="Обычный 6 2 6_12" xfId="253"/>
    <cellStyle name="Обычный 6 2 7" xfId="254"/>
    <cellStyle name="Обычный 6 2 8" xfId="255"/>
    <cellStyle name="Обычный 6 2 9" xfId="256"/>
    <cellStyle name="Обычный 6 2_12" xfId="257"/>
    <cellStyle name="Обычный 6 3" xfId="258"/>
    <cellStyle name="Обычный 6 3 2" xfId="259"/>
    <cellStyle name="Обычный 6 3 2 2" xfId="260"/>
    <cellStyle name="Обычный 6 3 2 3" xfId="261"/>
    <cellStyle name="Обычный 6 3 2_12" xfId="262"/>
    <cellStyle name="Обычный 6 3 3" xfId="263"/>
    <cellStyle name="Обычный 6 3 4" xfId="264"/>
    <cellStyle name="Обычный 6 3_12" xfId="265"/>
    <cellStyle name="Обычный 6 4" xfId="266"/>
    <cellStyle name="Обычный 6 4 2" xfId="267"/>
    <cellStyle name="Обычный 6 4 2 2" xfId="268"/>
    <cellStyle name="Обычный 6 4 2 3" xfId="269"/>
    <cellStyle name="Обычный 6 4 2_12" xfId="270"/>
    <cellStyle name="Обычный 6 4 3" xfId="271"/>
    <cellStyle name="Обычный 6 4 4" xfId="272"/>
    <cellStyle name="Обычный 6 4_12" xfId="273"/>
    <cellStyle name="Обычный 6 5" xfId="274"/>
    <cellStyle name="Обычный 6 5 2" xfId="275"/>
    <cellStyle name="Обычный 6 5 3" xfId="276"/>
    <cellStyle name="Обычный 6 5_12" xfId="277"/>
    <cellStyle name="Обычный 6 6" xfId="278"/>
    <cellStyle name="Обычный 6 7" xfId="279"/>
    <cellStyle name="Обычный 6 8" xfId="280"/>
    <cellStyle name="Обычный 6_12" xfId="281"/>
    <cellStyle name="Обычный 7" xfId="92"/>
    <cellStyle name="Обычный 7 2" xfId="282"/>
    <cellStyle name="Обычный 7 2 2" xfId="283"/>
    <cellStyle name="Обычный 7 2 2 2" xfId="284"/>
    <cellStyle name="Обычный 7 2 2 2 2" xfId="285"/>
    <cellStyle name="Обычный 7 2 2 2 3" xfId="286"/>
    <cellStyle name="Обычный 7 2 2 2_12" xfId="287"/>
    <cellStyle name="Обычный 7 2 2 3" xfId="288"/>
    <cellStyle name="Обычный 7 2 2 4" xfId="289"/>
    <cellStyle name="Обычный 7 2 2_12" xfId="290"/>
    <cellStyle name="Обычный 7 2 3" xfId="291"/>
    <cellStyle name="Обычный 7 2 3 2" xfId="292"/>
    <cellStyle name="Обычный 7 2 3 2 2" xfId="293"/>
    <cellStyle name="Обычный 7 2 3 2 3" xfId="294"/>
    <cellStyle name="Обычный 7 2 3 2_12" xfId="295"/>
    <cellStyle name="Обычный 7 2 3 3" xfId="296"/>
    <cellStyle name="Обычный 7 2 3 4" xfId="297"/>
    <cellStyle name="Обычный 7 2 3_12" xfId="298"/>
    <cellStyle name="Обычный 7 2 4" xfId="299"/>
    <cellStyle name="Обычный 7 2 4 2" xfId="300"/>
    <cellStyle name="Обычный 7 2 4 3" xfId="301"/>
    <cellStyle name="Обычный 7 2 4_12" xfId="302"/>
    <cellStyle name="Обычный 7 2 5" xfId="303"/>
    <cellStyle name="Обычный 7 2 6" xfId="304"/>
    <cellStyle name="Обычный 7 2 7" xfId="305"/>
    <cellStyle name="Обычный 7 2_12" xfId="306"/>
    <cellStyle name="Обычный 7 3" xfId="104"/>
    <cellStyle name="Обычный 7 4" xfId="103"/>
    <cellStyle name="Обычный 7 5" xfId="142"/>
    <cellStyle name="Обычный 8" xfId="307"/>
    <cellStyle name="Обычный 9" xfId="308"/>
    <cellStyle name="Обычный 9 2" xfId="309"/>
    <cellStyle name="Обычный 9 2 2" xfId="310"/>
    <cellStyle name="Обычный 9 2 2 2" xfId="311"/>
    <cellStyle name="Обычный 9 2 2 3" xfId="312"/>
    <cellStyle name="Обычный 9 2 2 4" xfId="313"/>
    <cellStyle name="Обычный 9 2 2_12" xfId="314"/>
    <cellStyle name="Обычный 9 2 3" xfId="315"/>
    <cellStyle name="Обычный 9 2 4" xfId="316"/>
    <cellStyle name="Обычный 9 2_12" xfId="317"/>
    <cellStyle name="Обычный 9 3" xfId="318"/>
    <cellStyle name="Обычный 9 3 2" xfId="319"/>
    <cellStyle name="Обычный 9 3 3" xfId="320"/>
    <cellStyle name="Обычный 9 3 4" xfId="321"/>
    <cellStyle name="Обычный 9 3_12" xfId="322"/>
    <cellStyle name="Обычный 9 4" xfId="323"/>
    <cellStyle name="Обычный 9 5" xfId="324"/>
    <cellStyle name="Обычный 9_12" xfId="325"/>
    <cellStyle name="Плохой 2" xfId="326"/>
    <cellStyle name="Пояснение 2" xfId="327"/>
    <cellStyle name="Примечание 2" xfId="328"/>
    <cellStyle name="Процентный 2" xfId="329"/>
    <cellStyle name="Процентный 3" xfId="330"/>
    <cellStyle name="Связанная ячейка 2" xfId="331"/>
    <cellStyle name="Стиль 1" xfId="93"/>
    <cellStyle name="Текст предупреждения 2" xfId="332"/>
    <cellStyle name="Тысячи [0]_BIOS Security Code" xfId="94"/>
    <cellStyle name="Тысячи_BIOS Security Code" xfId="95"/>
    <cellStyle name="Финансовый" xfId="1" builtinId="3"/>
    <cellStyle name="Финансовый 2" xfId="96"/>
    <cellStyle name="Финансовый 2 2" xfId="97"/>
    <cellStyle name="Финансовый 2 2 2" xfId="335"/>
    <cellStyle name="Финансовый 2 2 2 2" xfId="336"/>
    <cellStyle name="Финансовый 2 2 2 2 2" xfId="337"/>
    <cellStyle name="Финансовый 2 2 2 3" xfId="338"/>
    <cellStyle name="Финансовый 2 2 3" xfId="339"/>
    <cellStyle name="Финансовый 2 2 4" xfId="340"/>
    <cellStyle name="Финансовый 2 2 5" xfId="334"/>
    <cellStyle name="Финансовый 2 3" xfId="98"/>
    <cellStyle name="Финансовый 2 3 2" xfId="342"/>
    <cellStyle name="Финансовый 2 3 2 2" xfId="343"/>
    <cellStyle name="Финансовый 2 3 2 3" xfId="344"/>
    <cellStyle name="Финансовый 2 3 3" xfId="345"/>
    <cellStyle name="Финансовый 2 3 4" xfId="346"/>
    <cellStyle name="Финансовый 2 3 5" xfId="341"/>
    <cellStyle name="Финансовый 2 4" xfId="347"/>
    <cellStyle name="Финансовый 2 4 2" xfId="348"/>
    <cellStyle name="Финансовый 2 4 3" xfId="349"/>
    <cellStyle name="Финансовый 2 5" xfId="350"/>
    <cellStyle name="Финансовый 2 6" xfId="351"/>
    <cellStyle name="Финансовый 2 7" xfId="352"/>
    <cellStyle name="Финансовый 2 8" xfId="333"/>
    <cellStyle name="Финансовый 3" xfId="99"/>
    <cellStyle name="Финансовый 3 2" xfId="354"/>
    <cellStyle name="Финансовый 3 2 2" xfId="355"/>
    <cellStyle name="Финансовый 3 2 2 2" xfId="356"/>
    <cellStyle name="Финансовый 3 2 2 3" xfId="357"/>
    <cellStyle name="Финансовый 3 2 3" xfId="358"/>
    <cellStyle name="Финансовый 3 2 4" xfId="359"/>
    <cellStyle name="Финансовый 3 3" xfId="360"/>
    <cellStyle name="Финансовый 3 3 2" xfId="361"/>
    <cellStyle name="Финансовый 3 3 2 2" xfId="362"/>
    <cellStyle name="Финансовый 3 3 2 3" xfId="363"/>
    <cellStyle name="Финансовый 3 3 3" xfId="364"/>
    <cellStyle name="Финансовый 3 3 4" xfId="365"/>
    <cellStyle name="Финансовый 3 4" xfId="366"/>
    <cellStyle name="Финансовый 3 4 2" xfId="367"/>
    <cellStyle name="Финансовый 3 4 3" xfId="368"/>
    <cellStyle name="Финансовый 3 5" xfId="369"/>
    <cellStyle name="Финансовый 3 6" xfId="370"/>
    <cellStyle name="Финансовый 3 7" xfId="371"/>
    <cellStyle name="Финансовый 3 8" xfId="353"/>
    <cellStyle name="Финансовый 3_12" xfId="372"/>
    <cellStyle name="Финансовый 7" xfId="374"/>
    <cellStyle name="Формула" xfId="100"/>
    <cellStyle name="ФормулаВБ" xfId="101"/>
    <cellStyle name="Хороший 2" xfId="373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opylova\&#1088;&#1101;&#1082;\2012\&#1055;&#1077;&#1088;&#1077;&#1076;&#1072;&#1095;&#1072;%20&#1080;%20&#1089;&#1073;&#1099;&#1090;\&#1055;&#1088;&#1077;&#1076;&#1083;&#1086;&#1078;&#1077;&#1085;&#1080;&#1103;%20&#1043;&#1069;&#1057;\&#1053;&#1086;&#1103;&#1073;&#1088;&#1100;\Documents%20and%20Settings\Bolsunovskaya\&#1052;&#1086;&#1080;%20&#1076;&#1086;&#1082;&#1091;&#1084;&#1077;&#1085;&#1090;&#1099;\&#1056;&#1069;&#1050;\2010\_&#1053;&#1072;_2010&#1075;_&#1054;&#1040;&#1054;_&#1043;&#1069;&#1057;_&#1057;&#1077;&#1074;&#1077;&#1088;&#1089;&#1082;_\2._&#1057;&#1084;&#1077;&#1090;&#1072;_2010&#1075;._&#1054;&#1040;&#1054;_&#1043;&#1069;&#1057;_&#1057;&#1077;&#1074;&#1077;&#1088;&#1089;&#1082;_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1088;&#1101;&#1082;\4.&#1058;&#1072;&#1088;&#1080;&#1092;&#1099;\2026\&#1055;&#1077;&#1088;&#1077;&#1076;&#1072;&#1095;&#1072;\3%20&#1057;&#1090;&#1072;&#1090;&#1100;&#1080;%20&#1079;&#1072;&#1090;&#1088;&#1072;&#1090;\3.6%20&#1055;&#1088;&#1086;&#1095;&#1080;&#1077;%20&#1085;&#1077;&#1087;&#1086;&#1076;&#1082;&#1086;&#1085;&#1090;&#1088;&#1086;&#1083;&#1100;&#1085;&#1099;&#1077;%20(%25)\&#1056;&#1072;&#1089;&#1095;&#1077;&#1090;&#1099;\&#1041;&#1044;&#1044;&#1057;_20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88;&#1086;&#1080;&#1079;&#1074;&#1086;&#1076;&#1089;&#1090;&#1074;&#1077;&#1085;&#1085;&#1099;&#1077;%20&#1087;&#1088;&#1086;&#1075;&#1088;&#1072;&#1084;&#1084;&#1099;/5.%20&#1048;&#1085;&#1074;&#1077;&#1089;&#1090;&#1080;&#1094;&#1080;&#1086;&#1085;&#1085;&#1099;&#1077;%20&#1087;&#1088;&#1086;&#1075;&#1088;&#1072;&#1084;&#1084;&#1099;/3.%20&#1048;&#1055;%202023-2027/4%20&#1054;&#1090;&#1095;&#1077;&#1090;&#1099;/2024/&#1043;&#1054;&#1044;/&#1060;&#1086;&#1088;&#1084;&#1099;%20&#8470;320%20(2024%20&#1075;&#1086;&#1076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Анкета"/>
      <sheetName val="Т.1.1."/>
      <sheetName val="Т.1.2."/>
      <sheetName val="Т.1.4."/>
      <sheetName val="Т.1.5."/>
      <sheetName val="Т.1.6."/>
      <sheetName val="Т.1.15."/>
      <sheetName val="1 к 1.15"/>
      <sheetName val="2 к 1.15."/>
      <sheetName val="4.1 к 1.15"/>
      <sheetName val="4.2 к 1.15"/>
      <sheetName val="5.1 к 1.15."/>
      <sheetName val="5.2 к 1.15."/>
      <sheetName val="5.3 к 1.15."/>
      <sheetName val="5.4 к 1.15."/>
      <sheetName val="6 к 1.15."/>
      <sheetName val="7 к 1.15."/>
      <sheetName val="8 к 1.15."/>
      <sheetName val="Т.1.16."/>
      <sheetName val="Т1.16"/>
      <sheetName val="П1.16"/>
      <sheetName val="П1.17"/>
      <sheetName val="1 к 1.17."/>
      <sheetName val="2 к 1.17."/>
      <sheetName val="1.21."/>
      <sheetName val="П1. к 1.21."/>
      <sheetName val="П2. к1.21."/>
      <sheetName val="P2.1"/>
      <sheetName val="P2.2"/>
    </sheetNames>
    <sheetDataSet>
      <sheetData sheetId="0" refreshError="1">
        <row r="3">
          <cell r="B3">
            <v>2010</v>
          </cell>
        </row>
        <row r="5">
          <cell r="B5">
            <v>2008</v>
          </cell>
        </row>
      </sheetData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иаграмма1"/>
      <sheetName val="БДДС2024"/>
      <sheetName val="процен.2024"/>
    </sheetNames>
    <sheetDataSet>
      <sheetData sheetId="0"/>
      <sheetData sheetId="1">
        <row r="7">
          <cell r="O7">
            <v>1658.3085799999999</v>
          </cell>
        </row>
        <row r="9">
          <cell r="O9">
            <v>692278.61152999999</v>
          </cell>
        </row>
        <row r="17">
          <cell r="O17">
            <v>216748.07119999998</v>
          </cell>
        </row>
        <row r="22">
          <cell r="O22">
            <v>88422.465414160004</v>
          </cell>
        </row>
        <row r="30">
          <cell r="O30">
            <v>15396.068804999999</v>
          </cell>
        </row>
        <row r="41">
          <cell r="O41">
            <v>20309.884969999999</v>
          </cell>
        </row>
        <row r="43">
          <cell r="O43">
            <v>179064.13988</v>
          </cell>
        </row>
        <row r="45">
          <cell r="O45">
            <v>40000</v>
          </cell>
        </row>
        <row r="47">
          <cell r="O47">
            <v>172064.49988000002</v>
          </cell>
        </row>
        <row r="48">
          <cell r="O48">
            <v>10719.455169999999</v>
          </cell>
        </row>
        <row r="49">
          <cell r="O49">
            <v>5000</v>
          </cell>
        </row>
      </sheetData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08.04.2024"/>
      <sheetName val="08.03 2024"/>
    </sheetNames>
    <sheetDataSet>
      <sheetData sheetId="0" refreshError="1">
        <row r="93">
          <cell r="M93">
            <v>15.601097052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81"/>
  <sheetViews>
    <sheetView tabSelected="1" zoomScale="140" zoomScaleNormal="140" zoomScaleSheetLayoutView="100" workbookViewId="0">
      <pane xSplit="8" ySplit="16" topLeftCell="I390" activePane="bottomRight" state="frozen"/>
      <selection activeCell="A16" sqref="A16"/>
      <selection pane="topRight" activeCell="K16" sqref="K16"/>
      <selection pane="bottomLeft" activeCell="A17" sqref="A17"/>
      <selection pane="bottomRight" activeCell="O396" sqref="O396"/>
    </sheetView>
  </sheetViews>
  <sheetFormatPr defaultRowHeight="8.25" outlineLevelRow="2"/>
  <cols>
    <col min="1" max="1" width="1.42578125" style="34" customWidth="1"/>
    <col min="2" max="2" width="3.42578125" style="34" customWidth="1"/>
    <col min="3" max="3" width="11.42578125" style="34" customWidth="1"/>
    <col min="4" max="4" width="6.28515625" style="34" customWidth="1"/>
    <col min="5" max="5" width="9.7109375" style="34" customWidth="1"/>
    <col min="6" max="6" width="6.42578125" style="34" customWidth="1"/>
    <col min="7" max="7" width="2.7109375" style="34" customWidth="1"/>
    <col min="8" max="8" width="6.140625" style="18" customWidth="1"/>
    <col min="9" max="9" width="9.28515625" style="18" customWidth="1"/>
    <col min="10" max="10" width="10.28515625" style="18" customWidth="1"/>
    <col min="11" max="11" width="9.28515625" style="18" customWidth="1"/>
    <col min="12" max="12" width="10" style="18" customWidth="1"/>
    <col min="13" max="16" width="9.7109375" style="18" customWidth="1"/>
    <col min="17" max="16384" width="9.140625" style="34"/>
  </cols>
  <sheetData>
    <row r="1" spans="1:16" s="33" customFormat="1" ht="12.75" hidden="1" customHeight="1">
      <c r="H1" s="35"/>
      <c r="I1" s="1"/>
      <c r="J1" s="1"/>
      <c r="K1" s="1"/>
      <c r="L1" s="1"/>
      <c r="M1" s="1"/>
      <c r="N1" s="1"/>
      <c r="O1" s="1"/>
      <c r="P1" s="1"/>
    </row>
    <row r="2" spans="1:16" s="33" customFormat="1" ht="11.25" hidden="1" customHeight="1" thickBot="1">
      <c r="H2" s="35"/>
      <c r="I2" s="1"/>
      <c r="J2" s="1"/>
      <c r="K2" s="1"/>
      <c r="L2" s="1"/>
      <c r="M2" s="1"/>
      <c r="N2" s="1"/>
      <c r="O2" s="1"/>
      <c r="P2" s="1"/>
    </row>
    <row r="3" spans="1:16" s="33" customFormat="1" ht="11.25" customHeight="1">
      <c r="H3" s="35"/>
      <c r="I3" s="1"/>
      <c r="J3" s="1"/>
      <c r="K3" s="1"/>
      <c r="L3" s="1"/>
      <c r="M3" s="1"/>
      <c r="N3" s="1"/>
      <c r="P3" s="97" t="s">
        <v>714</v>
      </c>
    </row>
    <row r="4" spans="1:16" s="33" customFormat="1" ht="9.75" customHeight="1">
      <c r="H4" s="35"/>
      <c r="I4" s="38"/>
      <c r="J4" s="38"/>
      <c r="K4" s="38"/>
      <c r="L4" s="38"/>
      <c r="M4" s="38"/>
      <c r="N4" s="38"/>
      <c r="P4" s="97" t="s">
        <v>715</v>
      </c>
    </row>
    <row r="5" spans="1:16" s="33" customFormat="1" ht="9.75" customHeight="1">
      <c r="H5" s="35"/>
      <c r="I5" s="1"/>
      <c r="J5" s="1"/>
      <c r="K5" s="1"/>
      <c r="L5" s="1"/>
      <c r="M5" s="1"/>
      <c r="N5" s="1"/>
      <c r="P5" s="97" t="s">
        <v>716</v>
      </c>
    </row>
    <row r="6" spans="1:16" s="33" customFormat="1" ht="6.75" customHeight="1">
      <c r="H6" s="35"/>
      <c r="M6" s="23"/>
      <c r="N6" s="23"/>
      <c r="O6" s="23"/>
      <c r="P6" s="23"/>
    </row>
    <row r="7" spans="1:16" s="36" customFormat="1" ht="12.75" customHeight="1" outlineLevel="1">
      <c r="A7" s="98" t="s">
        <v>717</v>
      </c>
      <c r="B7" s="98"/>
      <c r="C7" s="98"/>
      <c r="D7" s="99" t="s">
        <v>718</v>
      </c>
      <c r="E7" s="99"/>
      <c r="F7" s="99"/>
      <c r="G7" s="98"/>
      <c r="H7" s="98"/>
      <c r="I7" s="1"/>
      <c r="J7" s="1"/>
      <c r="K7" s="1"/>
      <c r="L7" s="1"/>
      <c r="M7" s="1"/>
      <c r="N7" s="1"/>
      <c r="O7" s="1"/>
      <c r="P7" s="1"/>
    </row>
    <row r="8" spans="1:16" s="37" customFormat="1" ht="6" customHeight="1" outlineLevel="1">
      <c r="A8" s="98"/>
      <c r="B8" s="98"/>
      <c r="C8" s="98"/>
      <c r="D8" s="176" t="s">
        <v>0</v>
      </c>
      <c r="E8" s="176"/>
      <c r="F8" s="176"/>
      <c r="G8" s="98"/>
      <c r="H8" s="98"/>
      <c r="I8" s="1"/>
      <c r="J8" s="1"/>
      <c r="K8" s="1"/>
      <c r="L8" s="1"/>
      <c r="M8" s="1"/>
      <c r="N8" s="1"/>
      <c r="O8" s="1"/>
      <c r="P8" s="1"/>
    </row>
    <row r="9" spans="1:16" s="23" customFormat="1" ht="15" customHeight="1" outlineLevel="1">
      <c r="A9" s="98"/>
      <c r="B9" s="98"/>
      <c r="C9" s="33"/>
      <c r="D9" s="97" t="s">
        <v>709</v>
      </c>
      <c r="E9" s="177" t="s">
        <v>719</v>
      </c>
      <c r="F9" s="177"/>
      <c r="G9" s="98"/>
      <c r="H9" s="98"/>
    </row>
    <row r="10" spans="1:16" s="37" customFormat="1" ht="12" customHeight="1" outlineLevel="1">
      <c r="A10" s="98"/>
      <c r="B10" s="98"/>
      <c r="C10" s="33"/>
      <c r="D10" s="98"/>
      <c r="E10" s="97" t="s">
        <v>720</v>
      </c>
      <c r="F10" s="100" t="s">
        <v>728</v>
      </c>
      <c r="G10" s="98" t="s">
        <v>721</v>
      </c>
      <c r="H10" s="98"/>
      <c r="I10" s="1"/>
      <c r="J10" s="1"/>
      <c r="K10" s="1"/>
      <c r="L10" s="1"/>
      <c r="M10" s="1"/>
      <c r="N10" s="1"/>
      <c r="O10" s="1"/>
      <c r="P10" s="1"/>
    </row>
    <row r="11" spans="1:16" s="23" customFormat="1" ht="5.25" customHeight="1" outlineLevel="1">
      <c r="A11" s="98"/>
      <c r="B11" s="98"/>
      <c r="C11" s="98"/>
      <c r="D11" s="98"/>
      <c r="E11" s="98"/>
      <c r="F11" s="98"/>
      <c r="G11" s="98"/>
      <c r="H11" s="98"/>
      <c r="I11" s="1"/>
      <c r="J11" s="1"/>
      <c r="K11" s="1"/>
      <c r="L11" s="1"/>
      <c r="M11" s="1"/>
      <c r="N11" s="1"/>
      <c r="O11" s="1"/>
      <c r="P11" s="1"/>
    </row>
    <row r="12" spans="1:16" s="37" customFormat="1" ht="15.75" outlineLevel="1">
      <c r="A12" s="112" t="s">
        <v>722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"/>
      <c r="N12" s="1"/>
      <c r="O12" s="1"/>
      <c r="P12" s="1"/>
    </row>
    <row r="13" spans="1:16" s="23" customFormat="1" ht="15" customHeight="1" outlineLevel="1">
      <c r="A13" s="98" t="s">
        <v>723</v>
      </c>
      <c r="B13" s="184" t="s">
        <v>729</v>
      </c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N13" s="24"/>
      <c r="O13" s="24"/>
      <c r="P13" s="24"/>
    </row>
    <row r="14" spans="1:16" s="37" customFormat="1" ht="15.75" outlineLevel="1">
      <c r="A14" s="33"/>
      <c r="B14" s="178" t="s">
        <v>724</v>
      </c>
      <c r="C14" s="178"/>
      <c r="D14" s="178"/>
      <c r="E14" s="178"/>
      <c r="F14" s="178"/>
      <c r="G14" s="101"/>
      <c r="H14" s="98"/>
      <c r="I14" s="1"/>
      <c r="J14" s="1"/>
      <c r="K14" s="1"/>
      <c r="L14" s="1"/>
      <c r="M14" s="1"/>
      <c r="N14" s="1"/>
      <c r="O14" s="1"/>
      <c r="P14" s="1"/>
    </row>
    <row r="15" spans="1:16" s="23" customFormat="1" ht="24" customHeight="1" outlineLevel="1" thickBot="1">
      <c r="A15" s="39" t="s">
        <v>1</v>
      </c>
      <c r="B15" s="39"/>
      <c r="C15" s="39"/>
      <c r="D15" s="39"/>
      <c r="E15" s="39"/>
      <c r="F15" s="39"/>
      <c r="G15" s="39"/>
      <c r="H15" s="39"/>
      <c r="L15" s="1"/>
      <c r="N15" s="107"/>
      <c r="O15" s="24"/>
      <c r="P15" s="24"/>
    </row>
    <row r="16" spans="1:16" s="24" customFormat="1" ht="20.25" customHeight="1">
      <c r="A16" s="185" t="s">
        <v>2</v>
      </c>
      <c r="B16" s="186"/>
      <c r="C16" s="189" t="s">
        <v>3</v>
      </c>
      <c r="D16" s="190"/>
      <c r="E16" s="190"/>
      <c r="F16" s="190"/>
      <c r="G16" s="186"/>
      <c r="H16" s="40" t="s">
        <v>4</v>
      </c>
      <c r="I16" s="104" t="s">
        <v>707</v>
      </c>
      <c r="J16" s="103" t="s">
        <v>708</v>
      </c>
      <c r="K16" s="183" t="s">
        <v>725</v>
      </c>
      <c r="L16" s="183"/>
      <c r="M16" s="103" t="s">
        <v>726</v>
      </c>
      <c r="N16" s="103" t="s">
        <v>727</v>
      </c>
      <c r="O16" s="181" t="s">
        <v>711</v>
      </c>
      <c r="P16" s="182"/>
    </row>
    <row r="17" spans="1:16" s="24" customFormat="1" ht="40.5" customHeight="1">
      <c r="A17" s="187"/>
      <c r="B17" s="188"/>
      <c r="C17" s="191"/>
      <c r="D17" s="192"/>
      <c r="E17" s="192"/>
      <c r="F17" s="192"/>
      <c r="G17" s="188"/>
      <c r="H17" s="41"/>
      <c r="I17" s="103" t="s">
        <v>5</v>
      </c>
      <c r="J17" s="103" t="s">
        <v>5</v>
      </c>
      <c r="K17" s="104" t="s">
        <v>710</v>
      </c>
      <c r="L17" s="108" t="s">
        <v>6</v>
      </c>
      <c r="M17" s="104" t="s">
        <v>710</v>
      </c>
      <c r="N17" s="104" t="s">
        <v>710</v>
      </c>
      <c r="O17" s="104" t="s">
        <v>712</v>
      </c>
      <c r="P17" s="104" t="s">
        <v>6</v>
      </c>
    </row>
    <row r="18" spans="1:16" s="42" customFormat="1">
      <c r="A18" s="193">
        <v>1</v>
      </c>
      <c r="B18" s="194"/>
      <c r="C18" s="195">
        <v>2</v>
      </c>
      <c r="D18" s="196"/>
      <c r="E18" s="196"/>
      <c r="F18" s="196"/>
      <c r="G18" s="194"/>
      <c r="H18" s="87">
        <v>3</v>
      </c>
      <c r="I18" s="113">
        <v>4</v>
      </c>
      <c r="J18" s="113">
        <v>5</v>
      </c>
      <c r="K18" s="113">
        <v>6</v>
      </c>
      <c r="L18" s="113">
        <v>7</v>
      </c>
      <c r="M18" s="113">
        <v>8</v>
      </c>
      <c r="N18" s="113">
        <v>9</v>
      </c>
      <c r="O18" s="113">
        <v>10</v>
      </c>
      <c r="P18" s="113">
        <v>11</v>
      </c>
    </row>
    <row r="19" spans="1:16" s="25" customFormat="1" ht="14.25" customHeight="1">
      <c r="A19" s="152" t="s">
        <v>7</v>
      </c>
      <c r="B19" s="152"/>
      <c r="C19" s="152"/>
      <c r="D19" s="152"/>
      <c r="E19" s="152"/>
      <c r="F19" s="152"/>
      <c r="G19" s="152"/>
      <c r="H19" s="152"/>
      <c r="I19" s="31"/>
      <c r="J19" s="31"/>
      <c r="K19" s="31"/>
      <c r="L19" s="31"/>
      <c r="N19" s="24"/>
      <c r="O19" s="32"/>
      <c r="P19" s="32"/>
    </row>
    <row r="20" spans="1:16" s="28" customFormat="1" ht="18" customHeight="1">
      <c r="A20" s="174" t="s">
        <v>8</v>
      </c>
      <c r="B20" s="175"/>
      <c r="C20" s="130" t="s">
        <v>9</v>
      </c>
      <c r="D20" s="131"/>
      <c r="E20" s="131"/>
      <c r="F20" s="131"/>
      <c r="G20" s="132"/>
      <c r="H20" s="80" t="s">
        <v>10</v>
      </c>
      <c r="I20" s="30">
        <v>563.33140526999989</v>
      </c>
      <c r="J20" s="2">
        <v>597.309707</v>
      </c>
      <c r="K20" s="30">
        <v>611.73367122025593</v>
      </c>
      <c r="L20" s="2">
        <v>380.8417883989739</v>
      </c>
      <c r="M20" s="2">
        <v>421.77213712455847</v>
      </c>
      <c r="N20" s="2">
        <v>441.33744902548904</v>
      </c>
      <c r="O20" s="30">
        <f t="shared" ref="O20:O26" si="0">I20+J20+K20+M20+N20</f>
        <v>2635.4843696403036</v>
      </c>
      <c r="P20" s="30">
        <f>I20+J20+L20+M20+N20</f>
        <v>2404.5924868190214</v>
      </c>
    </row>
    <row r="21" spans="1:16" s="28" customFormat="1" ht="3.75" hidden="1" customHeight="1" outlineLevel="2">
      <c r="A21" s="88" t="s">
        <v>11</v>
      </c>
      <c r="B21" s="89"/>
      <c r="C21" s="43" t="s">
        <v>12</v>
      </c>
      <c r="D21" s="44"/>
      <c r="E21" s="44"/>
      <c r="F21" s="44"/>
      <c r="G21" s="45"/>
      <c r="H21" s="46" t="s">
        <v>10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f t="shared" si="0"/>
        <v>0</v>
      </c>
      <c r="P21" s="30">
        <f t="shared" ref="P21:P25" si="1">I21+J21+L21+M21+N21</f>
        <v>0</v>
      </c>
    </row>
    <row r="22" spans="1:16" s="28" customFormat="1" ht="13.5" hidden="1" customHeight="1" outlineLevel="2">
      <c r="A22" s="88" t="s">
        <v>13</v>
      </c>
      <c r="B22" s="89"/>
      <c r="C22" s="43" t="s">
        <v>14</v>
      </c>
      <c r="D22" s="44"/>
      <c r="E22" s="44"/>
      <c r="F22" s="44"/>
      <c r="G22" s="45"/>
      <c r="H22" s="46" t="s">
        <v>10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f t="shared" si="0"/>
        <v>0</v>
      </c>
      <c r="P22" s="30">
        <f t="shared" si="1"/>
        <v>0</v>
      </c>
    </row>
    <row r="23" spans="1:16" s="28" customFormat="1" ht="16.5" hidden="1" customHeight="1" outlineLevel="2">
      <c r="A23" s="88" t="s">
        <v>15</v>
      </c>
      <c r="B23" s="89"/>
      <c r="C23" s="43" t="s">
        <v>16</v>
      </c>
      <c r="D23" s="44"/>
      <c r="E23" s="44"/>
      <c r="F23" s="44"/>
      <c r="G23" s="45"/>
      <c r="H23" s="46" t="s">
        <v>10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  <c r="O23" s="3">
        <f t="shared" si="0"/>
        <v>0</v>
      </c>
      <c r="P23" s="30">
        <f t="shared" si="1"/>
        <v>0</v>
      </c>
    </row>
    <row r="24" spans="1:16" s="28" customFormat="1" ht="16.5" hidden="1" customHeight="1" outlineLevel="2">
      <c r="A24" s="88" t="s">
        <v>17</v>
      </c>
      <c r="B24" s="89"/>
      <c r="C24" s="43" t="s">
        <v>18</v>
      </c>
      <c r="D24" s="44"/>
      <c r="E24" s="44"/>
      <c r="F24" s="44"/>
      <c r="G24" s="45"/>
      <c r="H24" s="46" t="s">
        <v>10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  <c r="O24" s="3">
        <f t="shared" si="0"/>
        <v>0</v>
      </c>
      <c r="P24" s="30">
        <f t="shared" si="1"/>
        <v>0</v>
      </c>
    </row>
    <row r="25" spans="1:16" s="28" customFormat="1" ht="33" hidden="1" customHeight="1" outlineLevel="2">
      <c r="A25" s="88" t="s">
        <v>19</v>
      </c>
      <c r="B25" s="89"/>
      <c r="C25" s="43" t="s">
        <v>20</v>
      </c>
      <c r="D25" s="44"/>
      <c r="E25" s="44"/>
      <c r="F25" s="44"/>
      <c r="G25" s="45"/>
      <c r="H25" s="46" t="s">
        <v>10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  <c r="O25" s="3">
        <f t="shared" si="0"/>
        <v>0</v>
      </c>
      <c r="P25" s="30">
        <f t="shared" si="1"/>
        <v>0</v>
      </c>
    </row>
    <row r="26" spans="1:16" s="28" customFormat="1" ht="8.25" customHeight="1" outlineLevel="1" collapsed="1">
      <c r="A26" s="172" t="s">
        <v>21</v>
      </c>
      <c r="B26" s="122"/>
      <c r="C26" s="123" t="s">
        <v>22</v>
      </c>
      <c r="D26" s="124"/>
      <c r="E26" s="124"/>
      <c r="F26" s="124"/>
      <c r="G26" s="125"/>
      <c r="H26" s="46" t="s">
        <v>10</v>
      </c>
      <c r="I26" s="3">
        <v>545.54499999999996</v>
      </c>
      <c r="J26" s="3">
        <f>J20-J30-J36</f>
        <v>581.6862539</v>
      </c>
      <c r="K26" s="3">
        <v>602.26019282025595</v>
      </c>
      <c r="L26" s="3">
        <v>364.31217501917388</v>
      </c>
      <c r="M26" s="3">
        <v>404.53175036942707</v>
      </c>
      <c r="N26" s="3">
        <v>423.4074468001524</v>
      </c>
      <c r="O26" s="3">
        <f t="shared" si="0"/>
        <v>2557.4306438898352</v>
      </c>
      <c r="P26" s="109">
        <f>I26+J26+L26+M26+N26</f>
        <v>2319.4826260887535</v>
      </c>
    </row>
    <row r="27" spans="1:16" s="28" customFormat="1" ht="8.1" hidden="1" customHeight="1" outlineLevel="1">
      <c r="A27" s="88"/>
      <c r="B27" s="89"/>
      <c r="C27" s="47" t="s">
        <v>23</v>
      </c>
      <c r="D27" s="48"/>
      <c r="E27" s="48"/>
      <c r="F27" s="48"/>
      <c r="G27" s="49"/>
      <c r="H27" s="46"/>
      <c r="I27" s="3"/>
      <c r="J27" s="3"/>
      <c r="K27" s="3"/>
      <c r="L27" s="3"/>
      <c r="M27" s="3"/>
      <c r="N27" s="3"/>
      <c r="O27" s="3">
        <f t="shared" ref="O27:O37" si="2">I27+J27+K27+M27+N27</f>
        <v>0</v>
      </c>
      <c r="P27" s="109">
        <f t="shared" ref="P27:P37" si="3">I27+J27+L27+M27+N27</f>
        <v>0</v>
      </c>
    </row>
    <row r="28" spans="1:16" s="28" customFormat="1" ht="8.1" hidden="1" customHeight="1" outlineLevel="1">
      <c r="A28" s="88"/>
      <c r="B28" s="89"/>
      <c r="C28" s="47" t="s">
        <v>24</v>
      </c>
      <c r="D28" s="48"/>
      <c r="E28" s="48"/>
      <c r="F28" s="48"/>
      <c r="G28" s="49"/>
      <c r="H28" s="46"/>
      <c r="I28" s="3"/>
      <c r="J28" s="3"/>
      <c r="K28" s="3"/>
      <c r="L28" s="3"/>
      <c r="M28" s="3"/>
      <c r="N28" s="3"/>
      <c r="O28" s="3">
        <f t="shared" si="2"/>
        <v>0</v>
      </c>
      <c r="P28" s="109">
        <f t="shared" si="3"/>
        <v>0</v>
      </c>
    </row>
    <row r="29" spans="1:16" s="28" customFormat="1" ht="33" hidden="1" customHeight="1" outlineLevel="2">
      <c r="A29" s="88" t="s">
        <v>25</v>
      </c>
      <c r="B29" s="89"/>
      <c r="C29" s="43" t="s">
        <v>26</v>
      </c>
      <c r="D29" s="44"/>
      <c r="E29" s="44"/>
      <c r="F29" s="44"/>
      <c r="G29" s="45"/>
      <c r="H29" s="46" t="s">
        <v>10</v>
      </c>
      <c r="I29" s="3"/>
      <c r="J29" s="3"/>
      <c r="K29" s="3"/>
      <c r="L29" s="3"/>
      <c r="M29" s="3"/>
      <c r="N29" s="3"/>
      <c r="O29" s="3">
        <f t="shared" si="2"/>
        <v>0</v>
      </c>
      <c r="P29" s="109">
        <f t="shared" si="3"/>
        <v>0</v>
      </c>
    </row>
    <row r="30" spans="1:16" s="28" customFormat="1" ht="8.1" customHeight="1" outlineLevel="1" collapsed="1">
      <c r="A30" s="172" t="s">
        <v>27</v>
      </c>
      <c r="B30" s="122"/>
      <c r="C30" s="123" t="s">
        <v>28</v>
      </c>
      <c r="D30" s="124"/>
      <c r="E30" s="124"/>
      <c r="F30" s="124"/>
      <c r="G30" s="125"/>
      <c r="H30" s="46" t="s">
        <v>10</v>
      </c>
      <c r="I30" s="20">
        <v>12.577460159999999</v>
      </c>
      <c r="J30" s="20">
        <v>10.03403112</v>
      </c>
      <c r="K30" s="3">
        <v>7.5040000000000004</v>
      </c>
      <c r="L30" s="3">
        <v>10.61600492496</v>
      </c>
      <c r="M30" s="3">
        <v>11.07249313673328</v>
      </c>
      <c r="N30" s="3">
        <v>11.515392862202612</v>
      </c>
      <c r="O30" s="3">
        <f t="shared" si="2"/>
        <v>52.703377278935889</v>
      </c>
      <c r="P30" s="109">
        <f t="shared" si="3"/>
        <v>55.815382203895886</v>
      </c>
    </row>
    <row r="31" spans="1:16" s="28" customFormat="1" ht="16.5" hidden="1" customHeight="1" outlineLevel="2">
      <c r="A31" s="88" t="s">
        <v>29</v>
      </c>
      <c r="B31" s="89"/>
      <c r="C31" s="43" t="s">
        <v>30</v>
      </c>
      <c r="D31" s="44"/>
      <c r="E31" s="44"/>
      <c r="F31" s="44"/>
      <c r="G31" s="45"/>
      <c r="H31" s="46" t="s">
        <v>10</v>
      </c>
      <c r="I31" s="3"/>
      <c r="J31" s="3"/>
      <c r="K31" s="3"/>
      <c r="L31" s="3"/>
      <c r="M31" s="3">
        <v>0</v>
      </c>
      <c r="N31" s="3">
        <v>0</v>
      </c>
      <c r="O31" s="3">
        <f t="shared" si="2"/>
        <v>0</v>
      </c>
      <c r="P31" s="109">
        <f t="shared" si="3"/>
        <v>0</v>
      </c>
    </row>
    <row r="32" spans="1:16" s="28" customFormat="1" ht="16.5" hidden="1" customHeight="1" outlineLevel="2">
      <c r="A32" s="88" t="s">
        <v>31</v>
      </c>
      <c r="B32" s="89"/>
      <c r="C32" s="43" t="s">
        <v>32</v>
      </c>
      <c r="D32" s="44"/>
      <c r="E32" s="44"/>
      <c r="F32" s="44"/>
      <c r="G32" s="45"/>
      <c r="H32" s="46" t="s">
        <v>10</v>
      </c>
      <c r="I32" s="3"/>
      <c r="J32" s="3"/>
      <c r="K32" s="3"/>
      <c r="L32" s="3"/>
      <c r="M32" s="3">
        <v>0</v>
      </c>
      <c r="N32" s="3">
        <v>0</v>
      </c>
      <c r="O32" s="3">
        <f t="shared" si="2"/>
        <v>0</v>
      </c>
      <c r="P32" s="109">
        <f t="shared" si="3"/>
        <v>0</v>
      </c>
    </row>
    <row r="33" spans="1:16" s="28" customFormat="1" ht="16.5" hidden="1" customHeight="1" outlineLevel="2">
      <c r="A33" s="88" t="s">
        <v>33</v>
      </c>
      <c r="B33" s="89"/>
      <c r="C33" s="43" t="s">
        <v>34</v>
      </c>
      <c r="D33" s="44"/>
      <c r="E33" s="44"/>
      <c r="F33" s="44"/>
      <c r="G33" s="45"/>
      <c r="H33" s="46" t="s">
        <v>10</v>
      </c>
      <c r="I33" s="3"/>
      <c r="J33" s="3"/>
      <c r="K33" s="3"/>
      <c r="L33" s="3"/>
      <c r="M33" s="3">
        <v>0</v>
      </c>
      <c r="N33" s="3">
        <v>0</v>
      </c>
      <c r="O33" s="3">
        <f t="shared" si="2"/>
        <v>0</v>
      </c>
      <c r="P33" s="109">
        <f t="shared" si="3"/>
        <v>0</v>
      </c>
    </row>
    <row r="34" spans="1:16" s="28" customFormat="1" ht="16.5" hidden="1" customHeight="1" outlineLevel="2">
      <c r="A34" s="88" t="s">
        <v>35</v>
      </c>
      <c r="B34" s="89"/>
      <c r="C34" s="43" t="s">
        <v>36</v>
      </c>
      <c r="D34" s="44"/>
      <c r="E34" s="44"/>
      <c r="F34" s="44"/>
      <c r="G34" s="45"/>
      <c r="H34" s="46" t="s">
        <v>10</v>
      </c>
      <c r="I34" s="3"/>
      <c r="J34" s="3"/>
      <c r="K34" s="3"/>
      <c r="L34" s="3"/>
      <c r="M34" s="3">
        <v>0</v>
      </c>
      <c r="N34" s="3">
        <v>0</v>
      </c>
      <c r="O34" s="3">
        <f t="shared" si="2"/>
        <v>0</v>
      </c>
      <c r="P34" s="109">
        <f t="shared" si="3"/>
        <v>0</v>
      </c>
    </row>
    <row r="35" spans="1:16" s="28" customFormat="1" ht="16.5" hidden="1" customHeight="1" outlineLevel="2">
      <c r="A35" s="88" t="s">
        <v>37</v>
      </c>
      <c r="B35" s="89"/>
      <c r="C35" s="43" t="s">
        <v>38</v>
      </c>
      <c r="D35" s="44"/>
      <c r="E35" s="44"/>
      <c r="F35" s="44"/>
      <c r="G35" s="45"/>
      <c r="H35" s="46" t="s">
        <v>10</v>
      </c>
      <c r="I35" s="3"/>
      <c r="J35" s="3"/>
      <c r="K35" s="3"/>
      <c r="L35" s="3"/>
      <c r="M35" s="3">
        <v>0</v>
      </c>
      <c r="N35" s="3">
        <v>0</v>
      </c>
      <c r="O35" s="3">
        <f t="shared" si="2"/>
        <v>0</v>
      </c>
      <c r="P35" s="109">
        <f t="shared" si="3"/>
        <v>0</v>
      </c>
    </row>
    <row r="36" spans="1:16" s="28" customFormat="1" ht="8.1" customHeight="1" outlineLevel="1" collapsed="1">
      <c r="A36" s="172" t="s">
        <v>39</v>
      </c>
      <c r="B36" s="122"/>
      <c r="C36" s="123" t="s">
        <v>40</v>
      </c>
      <c r="D36" s="124"/>
      <c r="E36" s="124"/>
      <c r="F36" s="124"/>
      <c r="G36" s="125"/>
      <c r="H36" s="46" t="s">
        <v>10</v>
      </c>
      <c r="I36" s="3">
        <v>5.2089451100000002</v>
      </c>
      <c r="J36" s="4">
        <v>5.58942198</v>
      </c>
      <c r="K36" s="4">
        <v>1.9694784000000001</v>
      </c>
      <c r="L36" s="4">
        <v>5.9136084548400003</v>
      </c>
      <c r="M36" s="3">
        <v>6.1678936183981197</v>
      </c>
      <c r="N36" s="3">
        <v>6.4146093631340451</v>
      </c>
      <c r="O36" s="3">
        <f t="shared" si="2"/>
        <v>25.350348471532161</v>
      </c>
      <c r="P36" s="109">
        <f t="shared" si="3"/>
        <v>29.294478526372163</v>
      </c>
    </row>
    <row r="37" spans="1:16" s="28" customFormat="1" ht="16.5" customHeight="1">
      <c r="A37" s="174" t="s">
        <v>41</v>
      </c>
      <c r="B37" s="175"/>
      <c r="C37" s="130" t="s">
        <v>42</v>
      </c>
      <c r="D37" s="131"/>
      <c r="E37" s="131"/>
      <c r="F37" s="131"/>
      <c r="G37" s="132"/>
      <c r="H37" s="80" t="s">
        <v>10</v>
      </c>
      <c r="I37" s="2">
        <v>472.86500000000001</v>
      </c>
      <c r="J37" s="2">
        <f>476.69161786+J86</f>
        <v>480.46805386</v>
      </c>
      <c r="K37" s="2">
        <v>567.13104799158498</v>
      </c>
      <c r="L37" s="2">
        <v>334.67153655675463</v>
      </c>
      <c r="M37" s="2">
        <v>390.05576392937422</v>
      </c>
      <c r="N37" s="2">
        <v>409.7368627347692</v>
      </c>
      <c r="O37" s="2">
        <f t="shared" si="2"/>
        <v>2320.2567285157284</v>
      </c>
      <c r="P37" s="2">
        <f t="shared" si="3"/>
        <v>2087.797217080898</v>
      </c>
    </row>
    <row r="38" spans="1:16" s="28" customFormat="1" ht="16.5" hidden="1" customHeight="1" outlineLevel="2">
      <c r="A38" s="88" t="s">
        <v>43</v>
      </c>
      <c r="B38" s="89"/>
      <c r="C38" s="43" t="s">
        <v>12</v>
      </c>
      <c r="D38" s="44"/>
      <c r="E38" s="44"/>
      <c r="F38" s="44"/>
      <c r="G38" s="45"/>
      <c r="H38" s="46" t="s">
        <v>10</v>
      </c>
      <c r="I38" s="3"/>
      <c r="J38" s="3"/>
      <c r="K38" s="3"/>
      <c r="L38" s="3"/>
      <c r="M38" s="3"/>
      <c r="N38" s="3"/>
      <c r="O38" s="3">
        <f t="shared" ref="O38:O52" si="4">I38+J38+K38+M38+N38</f>
        <v>0</v>
      </c>
      <c r="P38" s="109">
        <f t="shared" ref="P38:P52" si="5">I38+J38+L38+M38+N38</f>
        <v>0</v>
      </c>
    </row>
    <row r="39" spans="1:16" s="28" customFormat="1" ht="16.5" hidden="1" customHeight="1" outlineLevel="2">
      <c r="A39" s="88" t="s">
        <v>44</v>
      </c>
      <c r="B39" s="89"/>
      <c r="C39" s="43" t="s">
        <v>14</v>
      </c>
      <c r="D39" s="44"/>
      <c r="E39" s="44"/>
      <c r="F39" s="44"/>
      <c r="G39" s="45"/>
      <c r="H39" s="46" t="s">
        <v>10</v>
      </c>
      <c r="I39" s="3"/>
      <c r="J39" s="3"/>
      <c r="K39" s="3"/>
      <c r="L39" s="3"/>
      <c r="M39" s="3"/>
      <c r="N39" s="3"/>
      <c r="O39" s="3">
        <f t="shared" si="4"/>
        <v>0</v>
      </c>
      <c r="P39" s="109">
        <f t="shared" si="5"/>
        <v>0</v>
      </c>
    </row>
    <row r="40" spans="1:16" s="28" customFormat="1" ht="16.5" hidden="1" customHeight="1" outlineLevel="2">
      <c r="A40" s="88" t="s">
        <v>45</v>
      </c>
      <c r="B40" s="89"/>
      <c r="C40" s="43" t="s">
        <v>16</v>
      </c>
      <c r="D40" s="44"/>
      <c r="E40" s="44"/>
      <c r="F40" s="44"/>
      <c r="G40" s="45"/>
      <c r="H40" s="46" t="s">
        <v>10</v>
      </c>
      <c r="I40" s="3"/>
      <c r="J40" s="3"/>
      <c r="K40" s="3"/>
      <c r="L40" s="3"/>
      <c r="M40" s="3"/>
      <c r="N40" s="3"/>
      <c r="O40" s="3">
        <f t="shared" si="4"/>
        <v>0</v>
      </c>
      <c r="P40" s="109">
        <f t="shared" si="5"/>
        <v>0</v>
      </c>
    </row>
    <row r="41" spans="1:16" s="28" customFormat="1" ht="16.5" hidden="1" customHeight="1" outlineLevel="2">
      <c r="A41" s="88" t="s">
        <v>46</v>
      </c>
      <c r="B41" s="89"/>
      <c r="C41" s="43" t="s">
        <v>18</v>
      </c>
      <c r="D41" s="44"/>
      <c r="E41" s="44"/>
      <c r="F41" s="44"/>
      <c r="G41" s="45"/>
      <c r="H41" s="46" t="s">
        <v>10</v>
      </c>
      <c r="I41" s="3"/>
      <c r="J41" s="3"/>
      <c r="K41" s="3"/>
      <c r="L41" s="3"/>
      <c r="M41" s="3"/>
      <c r="N41" s="3"/>
      <c r="O41" s="3">
        <f t="shared" si="4"/>
        <v>0</v>
      </c>
      <c r="P41" s="109">
        <f t="shared" si="5"/>
        <v>0</v>
      </c>
    </row>
    <row r="42" spans="1:16" s="28" customFormat="1" ht="16.5" hidden="1" customHeight="1" outlineLevel="2">
      <c r="A42" s="88" t="s">
        <v>47</v>
      </c>
      <c r="B42" s="89"/>
      <c r="C42" s="43" t="s">
        <v>20</v>
      </c>
      <c r="D42" s="44"/>
      <c r="E42" s="44"/>
      <c r="F42" s="44"/>
      <c r="G42" s="45"/>
      <c r="H42" s="46" t="s">
        <v>10</v>
      </c>
      <c r="I42" s="3"/>
      <c r="J42" s="3"/>
      <c r="K42" s="3"/>
      <c r="L42" s="3"/>
      <c r="M42" s="3"/>
      <c r="N42" s="3"/>
      <c r="O42" s="3">
        <f t="shared" si="4"/>
        <v>0</v>
      </c>
      <c r="P42" s="109">
        <f t="shared" si="5"/>
        <v>0</v>
      </c>
    </row>
    <row r="43" spans="1:16" s="28" customFormat="1" ht="8.1" customHeight="1" outlineLevel="1" collapsed="1">
      <c r="A43" s="172" t="s">
        <v>48</v>
      </c>
      <c r="B43" s="122"/>
      <c r="C43" s="123" t="s">
        <v>22</v>
      </c>
      <c r="D43" s="124"/>
      <c r="E43" s="124"/>
      <c r="F43" s="124"/>
      <c r="G43" s="125"/>
      <c r="H43" s="46" t="s">
        <v>10</v>
      </c>
      <c r="I43" s="3">
        <v>469.98500000000001</v>
      </c>
      <c r="J43" s="3">
        <f>24.40560458+365.13977281+82.26986689+J86</f>
        <v>475.59168027999999</v>
      </c>
      <c r="K43" s="3">
        <v>561.44696095158497</v>
      </c>
      <c r="L43" s="3">
        <v>324.75376852887462</v>
      </c>
      <c r="M43" s="3">
        <v>379.71153187629534</v>
      </c>
      <c r="N43" s="3">
        <v>398.97886139956722</v>
      </c>
      <c r="O43" s="3">
        <f t="shared" si="4"/>
        <v>2285.7140345074476</v>
      </c>
      <c r="P43" s="109">
        <f t="shared" si="5"/>
        <v>2049.0208420847375</v>
      </c>
    </row>
    <row r="44" spans="1:16" s="28" customFormat="1" ht="16.5" hidden="1" customHeight="1" outlineLevel="2">
      <c r="A44" s="88" t="s">
        <v>49</v>
      </c>
      <c r="B44" s="89"/>
      <c r="C44" s="90" t="s">
        <v>26</v>
      </c>
      <c r="D44" s="44"/>
      <c r="E44" s="44"/>
      <c r="F44" s="44"/>
      <c r="G44" s="45"/>
      <c r="H44" s="46" t="s">
        <v>10</v>
      </c>
      <c r="I44" s="4">
        <v>11.004057679124665</v>
      </c>
      <c r="J44" s="4"/>
      <c r="K44" s="3"/>
      <c r="L44" s="3"/>
      <c r="M44" s="3"/>
      <c r="N44" s="3"/>
      <c r="O44" s="3">
        <f t="shared" si="4"/>
        <v>11.004057679124665</v>
      </c>
      <c r="P44" s="109">
        <f t="shared" si="5"/>
        <v>11.004057679124665</v>
      </c>
    </row>
    <row r="45" spans="1:16" s="28" customFormat="1" ht="8.1" customHeight="1" outlineLevel="1" collapsed="1">
      <c r="A45" s="172" t="s">
        <v>50</v>
      </c>
      <c r="B45" s="122"/>
      <c r="C45" s="123" t="s">
        <v>28</v>
      </c>
      <c r="D45" s="124"/>
      <c r="E45" s="124"/>
      <c r="F45" s="124"/>
      <c r="G45" s="125"/>
      <c r="H45" s="46" t="s">
        <v>10</v>
      </c>
      <c r="I45" s="20">
        <v>2.1579999999999999</v>
      </c>
      <c r="J45" s="20">
        <f>J37-J43-J51</f>
        <v>2.3736842000000067</v>
      </c>
      <c r="K45" s="3">
        <v>4.5023999999999997</v>
      </c>
      <c r="L45" s="3">
        <v>6.369602954976</v>
      </c>
      <c r="M45" s="3">
        <v>6.6434958820399679</v>
      </c>
      <c r="N45" s="3">
        <v>6.9092357173215673</v>
      </c>
      <c r="O45" s="3">
        <f t="shared" si="4"/>
        <v>22.586815799361542</v>
      </c>
      <c r="P45" s="109">
        <f t="shared" si="5"/>
        <v>24.454018754337543</v>
      </c>
    </row>
    <row r="46" spans="1:16" s="28" customFormat="1" ht="16.5" hidden="1" customHeight="1" outlineLevel="2">
      <c r="A46" s="88" t="s">
        <v>51</v>
      </c>
      <c r="B46" s="89"/>
      <c r="C46" s="90" t="s">
        <v>30</v>
      </c>
      <c r="D46" s="44"/>
      <c r="E46" s="44"/>
      <c r="F46" s="44"/>
      <c r="G46" s="45"/>
      <c r="H46" s="46" t="s">
        <v>10</v>
      </c>
      <c r="I46" s="3"/>
      <c r="J46" s="3"/>
      <c r="K46" s="3"/>
      <c r="L46" s="3">
        <v>0</v>
      </c>
      <c r="M46" s="3"/>
      <c r="N46" s="3"/>
      <c r="O46" s="3">
        <f t="shared" si="4"/>
        <v>0</v>
      </c>
      <c r="P46" s="109">
        <f t="shared" si="5"/>
        <v>0</v>
      </c>
    </row>
    <row r="47" spans="1:16" s="28" customFormat="1" ht="16.5" hidden="1" customHeight="1" outlineLevel="2">
      <c r="A47" s="88" t="s">
        <v>52</v>
      </c>
      <c r="B47" s="89"/>
      <c r="C47" s="90" t="s">
        <v>32</v>
      </c>
      <c r="D47" s="44"/>
      <c r="E47" s="44"/>
      <c r="F47" s="44"/>
      <c r="G47" s="45"/>
      <c r="H47" s="46" t="s">
        <v>10</v>
      </c>
      <c r="I47" s="3"/>
      <c r="J47" s="3"/>
      <c r="K47" s="3"/>
      <c r="L47" s="3">
        <v>0</v>
      </c>
      <c r="M47" s="3"/>
      <c r="N47" s="3"/>
      <c r="O47" s="3">
        <f t="shared" si="4"/>
        <v>0</v>
      </c>
      <c r="P47" s="109">
        <f t="shared" si="5"/>
        <v>0</v>
      </c>
    </row>
    <row r="48" spans="1:16" s="28" customFormat="1" ht="16.5" hidden="1" customHeight="1" outlineLevel="2">
      <c r="A48" s="88" t="s">
        <v>53</v>
      </c>
      <c r="B48" s="89"/>
      <c r="C48" s="90" t="s">
        <v>34</v>
      </c>
      <c r="D48" s="44"/>
      <c r="E48" s="44"/>
      <c r="F48" s="44"/>
      <c r="G48" s="45"/>
      <c r="H48" s="46" t="s">
        <v>10</v>
      </c>
      <c r="I48" s="3"/>
      <c r="J48" s="3"/>
      <c r="K48" s="3"/>
      <c r="L48" s="3">
        <v>0</v>
      </c>
      <c r="M48" s="3"/>
      <c r="N48" s="3"/>
      <c r="O48" s="3">
        <f t="shared" si="4"/>
        <v>0</v>
      </c>
      <c r="P48" s="109">
        <f t="shared" si="5"/>
        <v>0</v>
      </c>
    </row>
    <row r="49" spans="1:16" s="28" customFormat="1" ht="16.5" hidden="1" customHeight="1" outlineLevel="2">
      <c r="A49" s="88" t="s">
        <v>54</v>
      </c>
      <c r="B49" s="89"/>
      <c r="C49" s="90" t="s">
        <v>36</v>
      </c>
      <c r="D49" s="44"/>
      <c r="E49" s="44"/>
      <c r="F49" s="44"/>
      <c r="G49" s="45"/>
      <c r="H49" s="46" t="s">
        <v>10</v>
      </c>
      <c r="I49" s="3"/>
      <c r="J49" s="3"/>
      <c r="K49" s="3"/>
      <c r="L49" s="3">
        <v>0</v>
      </c>
      <c r="M49" s="3"/>
      <c r="N49" s="3"/>
      <c r="O49" s="3">
        <f t="shared" si="4"/>
        <v>0</v>
      </c>
      <c r="P49" s="109">
        <f t="shared" si="5"/>
        <v>0</v>
      </c>
    </row>
    <row r="50" spans="1:16" s="28" customFormat="1" ht="16.5" hidden="1" customHeight="1" outlineLevel="2">
      <c r="A50" s="88" t="s">
        <v>55</v>
      </c>
      <c r="B50" s="89"/>
      <c r="C50" s="90" t="s">
        <v>38</v>
      </c>
      <c r="D50" s="44"/>
      <c r="E50" s="44"/>
      <c r="F50" s="44"/>
      <c r="G50" s="45"/>
      <c r="H50" s="46" t="s">
        <v>10</v>
      </c>
      <c r="I50" s="3"/>
      <c r="J50" s="3"/>
      <c r="K50" s="3"/>
      <c r="L50" s="3">
        <v>0</v>
      </c>
      <c r="M50" s="3"/>
      <c r="N50" s="3"/>
      <c r="O50" s="3">
        <f t="shared" si="4"/>
        <v>0</v>
      </c>
      <c r="P50" s="109">
        <f t="shared" si="5"/>
        <v>0</v>
      </c>
    </row>
    <row r="51" spans="1:16" s="28" customFormat="1" ht="8.25" customHeight="1" outlineLevel="1" collapsed="1">
      <c r="A51" s="172" t="s">
        <v>56</v>
      </c>
      <c r="B51" s="122"/>
      <c r="C51" s="123" t="s">
        <v>40</v>
      </c>
      <c r="D51" s="124"/>
      <c r="E51" s="124"/>
      <c r="F51" s="124"/>
      <c r="G51" s="125"/>
      <c r="H51" s="46" t="s">
        <v>10</v>
      </c>
      <c r="I51" s="3">
        <v>0.72199999999999998</v>
      </c>
      <c r="J51" s="3">
        <f>2.47143687+0.03125251</f>
        <v>2.5026893799999996</v>
      </c>
      <c r="K51" s="3">
        <v>1.1816870399999999</v>
      </c>
      <c r="L51" s="3">
        <v>3.5481650729040002</v>
      </c>
      <c r="M51" s="3">
        <v>3.7007361710388715</v>
      </c>
      <c r="N51" s="3">
        <v>3.848765617880427</v>
      </c>
      <c r="O51" s="3">
        <f t="shared" si="4"/>
        <v>11.955878208919298</v>
      </c>
      <c r="P51" s="109">
        <f t="shared" si="5"/>
        <v>14.322356241823297</v>
      </c>
    </row>
    <row r="52" spans="1:16" s="50" customFormat="1" ht="9" customHeight="1" outlineLevel="1">
      <c r="A52" s="174" t="s">
        <v>57</v>
      </c>
      <c r="B52" s="175"/>
      <c r="C52" s="130" t="s">
        <v>58</v>
      </c>
      <c r="D52" s="131"/>
      <c r="E52" s="131"/>
      <c r="F52" s="131"/>
      <c r="G52" s="132"/>
      <c r="H52" s="80" t="s">
        <v>10</v>
      </c>
      <c r="I52" s="2">
        <v>73.829168400000015</v>
      </c>
      <c r="J52" s="2">
        <f>J53+J54+J59</f>
        <v>83.21610871</v>
      </c>
      <c r="K52" s="2">
        <v>77.270945599662113</v>
      </c>
      <c r="L52" s="2">
        <v>82.141435520795198</v>
      </c>
      <c r="M52" s="2">
        <v>90.332976827847915</v>
      </c>
      <c r="N52" s="2">
        <v>93.798252300448226</v>
      </c>
      <c r="O52" s="2">
        <f t="shared" si="4"/>
        <v>418.44745183795828</v>
      </c>
      <c r="P52" s="2">
        <f t="shared" si="5"/>
        <v>423.31794175909135</v>
      </c>
    </row>
    <row r="53" spans="1:16" s="28" customFormat="1" ht="8.1" customHeight="1" outlineLevel="1">
      <c r="A53" s="172" t="s">
        <v>44</v>
      </c>
      <c r="B53" s="122"/>
      <c r="C53" s="123" t="s">
        <v>59</v>
      </c>
      <c r="D53" s="124"/>
      <c r="E53" s="124"/>
      <c r="F53" s="124"/>
      <c r="G53" s="125"/>
      <c r="H53" s="46" t="s">
        <v>10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f t="shared" ref="O53:O116" si="6">I53+J53+K53+M53+N53</f>
        <v>0</v>
      </c>
      <c r="P53" s="109">
        <f t="shared" ref="P53:P116" si="7">I53+J53+L53+M53+N53</f>
        <v>0</v>
      </c>
    </row>
    <row r="54" spans="1:16" s="28" customFormat="1" ht="8.1" customHeight="1" outlineLevel="1">
      <c r="A54" s="172" t="s">
        <v>45</v>
      </c>
      <c r="B54" s="122"/>
      <c r="C54" s="123" t="s">
        <v>60</v>
      </c>
      <c r="D54" s="124"/>
      <c r="E54" s="124"/>
      <c r="F54" s="124"/>
      <c r="G54" s="125"/>
      <c r="H54" s="46" t="s">
        <v>10</v>
      </c>
      <c r="I54" s="3">
        <v>64.063646360000007</v>
      </c>
      <c r="J54" s="26">
        <f>J56</f>
        <v>74.509474179999998</v>
      </c>
      <c r="K54" s="26">
        <v>61.770944829999998</v>
      </c>
      <c r="L54" s="26">
        <v>69.692710000000005</v>
      </c>
      <c r="M54" s="3">
        <v>76.098015239999995</v>
      </c>
      <c r="N54" s="3">
        <v>79.141935849600003</v>
      </c>
      <c r="O54" s="3">
        <f t="shared" si="6"/>
        <v>355.58401645959998</v>
      </c>
      <c r="P54" s="109">
        <f t="shared" si="7"/>
        <v>363.50578162960005</v>
      </c>
    </row>
    <row r="55" spans="1:16" s="28" customFormat="1" ht="8.25" hidden="1" customHeight="1" outlineLevel="2">
      <c r="A55" s="172" t="s">
        <v>61</v>
      </c>
      <c r="B55" s="122"/>
      <c r="C55" s="123" t="s">
        <v>62</v>
      </c>
      <c r="D55" s="124"/>
      <c r="E55" s="124"/>
      <c r="F55" s="124"/>
      <c r="G55" s="125"/>
      <c r="H55" s="46" t="s">
        <v>10</v>
      </c>
      <c r="I55" s="3"/>
      <c r="J55" s="26"/>
      <c r="K55" s="26"/>
      <c r="L55" s="26">
        <v>69.692710000000005</v>
      </c>
      <c r="M55" s="3">
        <v>76.098015239999995</v>
      </c>
      <c r="N55" s="3">
        <v>79.141935849600003</v>
      </c>
      <c r="O55" s="3">
        <f t="shared" si="6"/>
        <v>155.2399510896</v>
      </c>
      <c r="P55" s="109">
        <f t="shared" si="7"/>
        <v>224.9326610896</v>
      </c>
    </row>
    <row r="56" spans="1:16" s="28" customFormat="1" ht="16.5" hidden="1" customHeight="1" outlineLevel="2">
      <c r="A56" s="172" t="s">
        <v>63</v>
      </c>
      <c r="B56" s="122"/>
      <c r="C56" s="123" t="s">
        <v>64</v>
      </c>
      <c r="D56" s="124"/>
      <c r="E56" s="124"/>
      <c r="F56" s="124"/>
      <c r="G56" s="125"/>
      <c r="H56" s="46" t="s">
        <v>10</v>
      </c>
      <c r="I56" s="3">
        <v>64.063646360000007</v>
      </c>
      <c r="J56" s="26">
        <v>74.509474179999998</v>
      </c>
      <c r="K56" s="3">
        <v>61.770944829999998</v>
      </c>
      <c r="L56" s="3">
        <v>69.692710000000005</v>
      </c>
      <c r="M56" s="3">
        <v>76.098015239999995</v>
      </c>
      <c r="N56" s="3">
        <v>79.141935849600003</v>
      </c>
      <c r="O56" s="3">
        <f t="shared" si="6"/>
        <v>355.58401645959998</v>
      </c>
      <c r="P56" s="109">
        <f t="shared" si="7"/>
        <v>363.50578162960005</v>
      </c>
    </row>
    <row r="57" spans="1:16" s="28" customFormat="1" ht="8.25" hidden="1" customHeight="1" outlineLevel="2">
      <c r="A57" s="172" t="s">
        <v>65</v>
      </c>
      <c r="B57" s="122"/>
      <c r="C57" s="123" t="s">
        <v>66</v>
      </c>
      <c r="D57" s="124"/>
      <c r="E57" s="124"/>
      <c r="F57" s="124"/>
      <c r="G57" s="125"/>
      <c r="H57" s="46" t="s">
        <v>10</v>
      </c>
      <c r="I57" s="3">
        <v>0</v>
      </c>
      <c r="J57" s="26">
        <v>0</v>
      </c>
      <c r="K57" s="26">
        <v>0</v>
      </c>
      <c r="L57" s="26">
        <v>0</v>
      </c>
      <c r="M57" s="26">
        <v>0</v>
      </c>
      <c r="N57" s="3">
        <v>0</v>
      </c>
      <c r="O57" s="3">
        <f t="shared" si="6"/>
        <v>0</v>
      </c>
      <c r="P57" s="109">
        <f t="shared" si="7"/>
        <v>0</v>
      </c>
    </row>
    <row r="58" spans="1:16" s="28" customFormat="1" ht="8.25" hidden="1" customHeight="1" outlineLevel="2">
      <c r="A58" s="172" t="s">
        <v>67</v>
      </c>
      <c r="B58" s="122"/>
      <c r="C58" s="123" t="s">
        <v>68</v>
      </c>
      <c r="D58" s="124"/>
      <c r="E58" s="124"/>
      <c r="F58" s="124"/>
      <c r="G58" s="125"/>
      <c r="H58" s="46" t="s">
        <v>10</v>
      </c>
      <c r="I58" s="3">
        <v>0</v>
      </c>
      <c r="J58" s="26">
        <v>0</v>
      </c>
      <c r="K58" s="26">
        <v>0</v>
      </c>
      <c r="L58" s="26">
        <v>0</v>
      </c>
      <c r="M58" s="26">
        <v>0</v>
      </c>
      <c r="N58" s="3">
        <v>0</v>
      </c>
      <c r="O58" s="3">
        <f t="shared" si="6"/>
        <v>0</v>
      </c>
      <c r="P58" s="109">
        <f t="shared" si="7"/>
        <v>0</v>
      </c>
    </row>
    <row r="59" spans="1:16" s="28" customFormat="1" ht="8.1" customHeight="1" outlineLevel="1" collapsed="1">
      <c r="A59" s="172" t="s">
        <v>46</v>
      </c>
      <c r="B59" s="122"/>
      <c r="C59" s="123" t="s">
        <v>69</v>
      </c>
      <c r="D59" s="124"/>
      <c r="E59" s="124"/>
      <c r="F59" s="124"/>
      <c r="G59" s="125"/>
      <c r="H59" s="46" t="s">
        <v>10</v>
      </c>
      <c r="I59" s="3">
        <v>9.7655220400000005</v>
      </c>
      <c r="J59" s="26">
        <v>8.7066345299999988</v>
      </c>
      <c r="K59" s="51">
        <v>15.500000769662119</v>
      </c>
      <c r="L59" s="51">
        <v>12.448725520795186</v>
      </c>
      <c r="M59" s="51">
        <v>14.23496158784792</v>
      </c>
      <c r="N59" s="4">
        <v>14.656316450848221</v>
      </c>
      <c r="O59" s="3">
        <f t="shared" si="6"/>
        <v>62.863435378358261</v>
      </c>
      <c r="P59" s="109">
        <f t="shared" si="7"/>
        <v>59.812160129491332</v>
      </c>
    </row>
    <row r="60" spans="1:16" s="28" customFormat="1" ht="8.1" hidden="1" customHeight="1" outlineLevel="2">
      <c r="A60" s="172"/>
      <c r="B60" s="122"/>
      <c r="C60" s="52" t="s">
        <v>70</v>
      </c>
      <c r="D60" s="53"/>
      <c r="E60" s="53"/>
      <c r="F60" s="53"/>
      <c r="G60" s="54"/>
      <c r="H60" s="55"/>
      <c r="I60" s="3">
        <v>0</v>
      </c>
      <c r="J60" s="26">
        <v>0</v>
      </c>
      <c r="K60" s="26">
        <v>0</v>
      </c>
      <c r="L60" s="26">
        <v>0</v>
      </c>
      <c r="M60" s="26">
        <v>0</v>
      </c>
      <c r="N60" s="3">
        <v>0</v>
      </c>
      <c r="O60" s="3">
        <f t="shared" si="6"/>
        <v>0</v>
      </c>
      <c r="P60" s="109">
        <f t="shared" si="7"/>
        <v>0</v>
      </c>
    </row>
    <row r="61" spans="1:16" s="28" customFormat="1" ht="8.1" hidden="1" customHeight="1" outlineLevel="2">
      <c r="A61" s="172"/>
      <c r="B61" s="122"/>
      <c r="C61" s="52" t="s">
        <v>71</v>
      </c>
      <c r="D61" s="53"/>
      <c r="E61" s="53"/>
      <c r="F61" s="53"/>
      <c r="G61" s="54"/>
      <c r="H61" s="55"/>
      <c r="I61" s="3"/>
      <c r="J61" s="26"/>
      <c r="K61" s="26"/>
      <c r="L61" s="26"/>
      <c r="M61" s="26"/>
      <c r="N61" s="3"/>
      <c r="O61" s="3">
        <f t="shared" si="6"/>
        <v>0</v>
      </c>
      <c r="P61" s="109">
        <f t="shared" si="7"/>
        <v>0</v>
      </c>
    </row>
    <row r="62" spans="1:16" s="28" customFormat="1" ht="8.1" hidden="1" customHeight="1" outlineLevel="2">
      <c r="A62" s="172"/>
      <c r="B62" s="122"/>
      <c r="C62" s="52" t="s">
        <v>72</v>
      </c>
      <c r="D62" s="53"/>
      <c r="E62" s="53"/>
      <c r="F62" s="53"/>
      <c r="G62" s="54"/>
      <c r="H62" s="55"/>
      <c r="I62" s="3"/>
      <c r="J62" s="26"/>
      <c r="K62" s="26"/>
      <c r="L62" s="26"/>
      <c r="M62" s="26"/>
      <c r="N62" s="3"/>
      <c r="O62" s="3">
        <f t="shared" si="6"/>
        <v>0</v>
      </c>
      <c r="P62" s="109">
        <f t="shared" si="7"/>
        <v>0</v>
      </c>
    </row>
    <row r="63" spans="1:16" s="28" customFormat="1" ht="8.1" hidden="1" customHeight="1" outlineLevel="2">
      <c r="A63" s="172"/>
      <c r="B63" s="122"/>
      <c r="C63" s="52" t="s">
        <v>73</v>
      </c>
      <c r="D63" s="53"/>
      <c r="E63" s="53"/>
      <c r="F63" s="53"/>
      <c r="G63" s="54"/>
      <c r="H63" s="55"/>
      <c r="I63" s="3"/>
      <c r="J63" s="26"/>
      <c r="K63" s="26"/>
      <c r="L63" s="26"/>
      <c r="M63" s="26"/>
      <c r="N63" s="3"/>
      <c r="O63" s="3">
        <f t="shared" si="6"/>
        <v>0</v>
      </c>
      <c r="P63" s="109">
        <f t="shared" si="7"/>
        <v>0</v>
      </c>
    </row>
    <row r="64" spans="1:16" s="28" customFormat="1" ht="8.1" hidden="1" customHeight="1" outlineLevel="2">
      <c r="A64" s="172"/>
      <c r="B64" s="122"/>
      <c r="C64" s="123" t="s">
        <v>74</v>
      </c>
      <c r="D64" s="124"/>
      <c r="E64" s="124"/>
      <c r="F64" s="124"/>
      <c r="G64" s="125"/>
      <c r="H64" s="46"/>
      <c r="I64" s="3"/>
      <c r="J64" s="26"/>
      <c r="K64" s="26"/>
      <c r="L64" s="26"/>
      <c r="M64" s="26"/>
      <c r="N64" s="3"/>
      <c r="O64" s="3">
        <f t="shared" si="6"/>
        <v>0</v>
      </c>
      <c r="P64" s="109">
        <f t="shared" si="7"/>
        <v>0</v>
      </c>
    </row>
    <row r="65" spans="1:16" s="28" customFormat="1" ht="8.1" hidden="1" customHeight="1" outlineLevel="2">
      <c r="A65" s="172"/>
      <c r="B65" s="122"/>
      <c r="C65" s="123" t="s">
        <v>75</v>
      </c>
      <c r="D65" s="124"/>
      <c r="E65" s="124"/>
      <c r="F65" s="124"/>
      <c r="G65" s="125"/>
      <c r="H65" s="46"/>
      <c r="I65" s="3"/>
      <c r="J65" s="26"/>
      <c r="K65" s="26"/>
      <c r="L65" s="26"/>
      <c r="M65" s="26"/>
      <c r="N65" s="3"/>
      <c r="O65" s="3">
        <f t="shared" si="6"/>
        <v>0</v>
      </c>
      <c r="P65" s="109">
        <f t="shared" si="7"/>
        <v>0</v>
      </c>
    </row>
    <row r="66" spans="1:16" s="28" customFormat="1" ht="8.1" hidden="1" customHeight="1" outlineLevel="2">
      <c r="A66" s="172"/>
      <c r="B66" s="122"/>
      <c r="C66" s="123" t="s">
        <v>76</v>
      </c>
      <c r="D66" s="124"/>
      <c r="E66" s="124"/>
      <c r="F66" s="124"/>
      <c r="G66" s="125"/>
      <c r="H66" s="46"/>
      <c r="I66" s="3"/>
      <c r="J66" s="26"/>
      <c r="K66" s="26"/>
      <c r="L66" s="26"/>
      <c r="M66" s="26"/>
      <c r="N66" s="3"/>
      <c r="O66" s="3">
        <f t="shared" si="6"/>
        <v>0</v>
      </c>
      <c r="P66" s="109">
        <f t="shared" si="7"/>
        <v>0</v>
      </c>
    </row>
    <row r="67" spans="1:16" s="28" customFormat="1" ht="8.1" hidden="1" customHeight="1" outlineLevel="2">
      <c r="A67" s="172"/>
      <c r="B67" s="122"/>
      <c r="C67" s="123" t="s">
        <v>77</v>
      </c>
      <c r="D67" s="124"/>
      <c r="E67" s="124"/>
      <c r="F67" s="124"/>
      <c r="G67" s="125"/>
      <c r="H67" s="46"/>
      <c r="I67" s="3"/>
      <c r="J67" s="26"/>
      <c r="K67" s="26"/>
      <c r="L67" s="26"/>
      <c r="M67" s="26"/>
      <c r="N67" s="3"/>
      <c r="O67" s="3">
        <f t="shared" si="6"/>
        <v>0</v>
      </c>
      <c r="P67" s="109">
        <f t="shared" si="7"/>
        <v>0</v>
      </c>
    </row>
    <row r="68" spans="1:16" s="28" customFormat="1" ht="8.1" customHeight="1" outlineLevel="1" collapsed="1">
      <c r="A68" s="172" t="s">
        <v>78</v>
      </c>
      <c r="B68" s="122"/>
      <c r="C68" s="123" t="s">
        <v>79</v>
      </c>
      <c r="D68" s="124"/>
      <c r="E68" s="124"/>
      <c r="F68" s="124"/>
      <c r="G68" s="125"/>
      <c r="H68" s="46" t="s">
        <v>10</v>
      </c>
      <c r="I68" s="3"/>
      <c r="J68" s="26"/>
      <c r="K68" s="26"/>
      <c r="L68" s="26"/>
      <c r="M68" s="26"/>
      <c r="N68" s="3"/>
      <c r="O68" s="3">
        <f t="shared" si="6"/>
        <v>0</v>
      </c>
      <c r="P68" s="109">
        <f t="shared" si="7"/>
        <v>0</v>
      </c>
    </row>
    <row r="69" spans="1:16" s="50" customFormat="1" ht="8.1" customHeight="1" outlineLevel="1">
      <c r="A69" s="174" t="s">
        <v>80</v>
      </c>
      <c r="B69" s="175"/>
      <c r="C69" s="130" t="s">
        <v>81</v>
      </c>
      <c r="D69" s="131"/>
      <c r="E69" s="131"/>
      <c r="F69" s="131"/>
      <c r="G69" s="132"/>
      <c r="H69" s="80" t="s">
        <v>10</v>
      </c>
      <c r="I69" s="2">
        <v>207.31629261747389</v>
      </c>
      <c r="J69" s="2">
        <f>J71+J76</f>
        <v>184.23771427747388</v>
      </c>
      <c r="K69" s="2">
        <v>214.25081067800494</v>
      </c>
      <c r="L69" s="2">
        <v>9.2000630299043245</v>
      </c>
      <c r="M69" s="2">
        <v>12.238996549235246</v>
      </c>
      <c r="N69" s="2">
        <v>12.619281795892615</v>
      </c>
      <c r="O69" s="2">
        <f t="shared" si="6"/>
        <v>630.66309591808056</v>
      </c>
      <c r="P69" s="2">
        <f t="shared" si="7"/>
        <v>425.61234826997992</v>
      </c>
    </row>
    <row r="70" spans="1:16" s="28" customFormat="1" ht="16.5" hidden="1" customHeight="1" outlineLevel="2">
      <c r="A70" s="88" t="s">
        <v>82</v>
      </c>
      <c r="B70" s="89"/>
      <c r="C70" s="43" t="s">
        <v>83</v>
      </c>
      <c r="D70" s="44"/>
      <c r="E70" s="44"/>
      <c r="F70" s="44"/>
      <c r="G70" s="45"/>
      <c r="H70" s="46" t="s">
        <v>10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3">
        <f t="shared" si="6"/>
        <v>0</v>
      </c>
      <c r="P70" s="109">
        <f t="shared" si="7"/>
        <v>0</v>
      </c>
    </row>
    <row r="71" spans="1:16" s="28" customFormat="1" ht="16.5" customHeight="1" outlineLevel="1" collapsed="1">
      <c r="A71" s="172" t="s">
        <v>84</v>
      </c>
      <c r="B71" s="122"/>
      <c r="C71" s="123" t="s">
        <v>85</v>
      </c>
      <c r="D71" s="124"/>
      <c r="E71" s="124"/>
      <c r="F71" s="124"/>
      <c r="G71" s="125"/>
      <c r="H71" s="46" t="s">
        <v>10</v>
      </c>
      <c r="I71" s="5">
        <v>195.96877297</v>
      </c>
      <c r="J71" s="5">
        <v>171.99019462999999</v>
      </c>
      <c r="K71" s="5">
        <v>204.31076974999999</v>
      </c>
      <c r="L71" s="5">
        <v>0</v>
      </c>
      <c r="M71" s="5">
        <v>0</v>
      </c>
      <c r="N71" s="5">
        <v>0</v>
      </c>
      <c r="O71" s="3">
        <f t="shared" si="6"/>
        <v>572.26973735000001</v>
      </c>
      <c r="P71" s="109">
        <f t="shared" si="7"/>
        <v>367.95896759999999</v>
      </c>
    </row>
    <row r="72" spans="1:16" s="28" customFormat="1" ht="8.25" customHeight="1" outlineLevel="1">
      <c r="A72" s="172"/>
      <c r="B72" s="122"/>
      <c r="C72" s="123" t="s">
        <v>86</v>
      </c>
      <c r="D72" s="124"/>
      <c r="E72" s="124"/>
      <c r="F72" s="124"/>
      <c r="G72" s="125"/>
      <c r="H72" s="46"/>
      <c r="I72" s="5">
        <v>17.238156029999999</v>
      </c>
      <c r="J72" s="5">
        <v>17.238156029999999</v>
      </c>
      <c r="K72" s="5">
        <v>17.238156029999999</v>
      </c>
      <c r="L72" s="5">
        <v>17.238156029999999</v>
      </c>
      <c r="M72" s="5">
        <v>17.238156029999999</v>
      </c>
      <c r="N72" s="5">
        <v>17.238156029999999</v>
      </c>
      <c r="O72" s="3">
        <f t="shared" si="6"/>
        <v>86.190780149999995</v>
      </c>
      <c r="P72" s="109">
        <f t="shared" si="7"/>
        <v>86.190780149999995</v>
      </c>
    </row>
    <row r="73" spans="1:16" s="28" customFormat="1" outlineLevel="1" collapsed="1">
      <c r="A73" s="172"/>
      <c r="B73" s="122"/>
      <c r="C73" s="123" t="s">
        <v>87</v>
      </c>
      <c r="D73" s="124"/>
      <c r="E73" s="124"/>
      <c r="F73" s="124"/>
      <c r="G73" s="125"/>
      <c r="H73" s="46"/>
      <c r="I73" s="21">
        <v>1.0069153900000001</v>
      </c>
      <c r="J73" s="21">
        <v>1.0119</v>
      </c>
      <c r="K73" s="56">
        <v>1.0893736300000001</v>
      </c>
      <c r="L73" s="5">
        <v>0</v>
      </c>
      <c r="M73" s="5">
        <v>0</v>
      </c>
      <c r="N73" s="5">
        <v>0</v>
      </c>
      <c r="O73" s="3">
        <f t="shared" si="6"/>
        <v>3.1081890200000002</v>
      </c>
      <c r="P73" s="109">
        <f t="shared" si="7"/>
        <v>2.0188153900000003</v>
      </c>
    </row>
    <row r="74" spans="1:16" s="28" customFormat="1" ht="10.5" customHeight="1" outlineLevel="2">
      <c r="A74" s="172" t="s">
        <v>88</v>
      </c>
      <c r="B74" s="122"/>
      <c r="C74" s="123" t="s">
        <v>89</v>
      </c>
      <c r="D74" s="124"/>
      <c r="E74" s="124"/>
      <c r="F74" s="124"/>
      <c r="G74" s="125"/>
      <c r="H74" s="46" t="s">
        <v>10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3">
        <f t="shared" si="6"/>
        <v>0</v>
      </c>
      <c r="P74" s="109">
        <f t="shared" si="7"/>
        <v>0</v>
      </c>
    </row>
    <row r="75" spans="1:16" s="28" customFormat="1" ht="0.75" hidden="1" customHeight="1" outlineLevel="2">
      <c r="A75" s="172" t="s">
        <v>90</v>
      </c>
      <c r="B75" s="122"/>
      <c r="C75" s="123" t="s">
        <v>91</v>
      </c>
      <c r="D75" s="124"/>
      <c r="E75" s="124"/>
      <c r="F75" s="124"/>
      <c r="G75" s="125"/>
      <c r="H75" s="46" t="s">
        <v>10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3">
        <f t="shared" si="6"/>
        <v>0</v>
      </c>
      <c r="P75" s="109">
        <f t="shared" si="7"/>
        <v>0</v>
      </c>
    </row>
    <row r="76" spans="1:16" s="28" customFormat="1" ht="9" customHeight="1" outlineLevel="1" collapsed="1">
      <c r="A76" s="172" t="s">
        <v>92</v>
      </c>
      <c r="B76" s="122"/>
      <c r="C76" s="123" t="s">
        <v>93</v>
      </c>
      <c r="D76" s="124"/>
      <c r="E76" s="124"/>
      <c r="F76" s="124"/>
      <c r="G76" s="125"/>
      <c r="H76" s="46" t="s">
        <v>10</v>
      </c>
      <c r="I76" s="5">
        <v>11.3475196474739</v>
      </c>
      <c r="J76" s="5">
        <v>12.247519647473901</v>
      </c>
      <c r="K76" s="5">
        <v>9.9400409280049402</v>
      </c>
      <c r="L76" s="21">
        <v>9.2000630299043245</v>
      </c>
      <c r="M76" s="21">
        <v>12.238996549235246</v>
      </c>
      <c r="N76" s="21">
        <v>12.619281795892615</v>
      </c>
      <c r="O76" s="3">
        <f t="shared" si="6"/>
        <v>58.3933585680806</v>
      </c>
      <c r="P76" s="109">
        <f t="shared" si="7"/>
        <v>57.653380669979981</v>
      </c>
    </row>
    <row r="77" spans="1:16" s="28" customFormat="1" ht="8.1" hidden="1" customHeight="1" outlineLevel="2">
      <c r="A77" s="88"/>
      <c r="B77" s="89"/>
      <c r="C77" s="123" t="s">
        <v>94</v>
      </c>
      <c r="D77" s="124"/>
      <c r="E77" s="124"/>
      <c r="F77" s="124"/>
      <c r="G77" s="125"/>
      <c r="H77" s="46" t="s">
        <v>10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3">
        <f t="shared" si="6"/>
        <v>0</v>
      </c>
      <c r="P77" s="109">
        <f t="shared" si="7"/>
        <v>0</v>
      </c>
    </row>
    <row r="78" spans="1:16" s="28" customFormat="1" ht="8.1" hidden="1" customHeight="1" outlineLevel="2">
      <c r="A78" s="88"/>
      <c r="B78" s="89"/>
      <c r="C78" s="123" t="s">
        <v>95</v>
      </c>
      <c r="D78" s="124"/>
      <c r="E78" s="124"/>
      <c r="F78" s="124"/>
      <c r="G78" s="125"/>
      <c r="H78" s="46" t="s">
        <v>10</v>
      </c>
      <c r="I78" s="5"/>
      <c r="J78" s="5"/>
      <c r="K78" s="5"/>
      <c r="L78" s="5"/>
      <c r="M78" s="5"/>
      <c r="N78" s="5"/>
      <c r="O78" s="3">
        <f t="shared" si="6"/>
        <v>0</v>
      </c>
      <c r="P78" s="109">
        <f t="shared" si="7"/>
        <v>0</v>
      </c>
    </row>
    <row r="79" spans="1:16" s="28" customFormat="1" ht="8.1" hidden="1" customHeight="1" outlineLevel="2">
      <c r="A79" s="88"/>
      <c r="B79" s="89"/>
      <c r="C79" s="123" t="s">
        <v>96</v>
      </c>
      <c r="D79" s="124"/>
      <c r="E79" s="124"/>
      <c r="F79" s="124"/>
      <c r="G79" s="125"/>
      <c r="H79" s="46" t="s">
        <v>10</v>
      </c>
      <c r="I79" s="5">
        <v>4.0931249999999995E-2</v>
      </c>
      <c r="J79" s="5">
        <v>4.0931249999999995E-2</v>
      </c>
      <c r="K79" s="5">
        <v>4.0635148000000001E-3</v>
      </c>
      <c r="L79" s="5">
        <v>4.0635148000000001E-3</v>
      </c>
      <c r="M79" s="5">
        <v>4.0635148000000001E-3</v>
      </c>
      <c r="N79" s="5">
        <v>4.0635148000000001E-3</v>
      </c>
      <c r="O79" s="3">
        <f t="shared" si="6"/>
        <v>9.4053044399999994E-2</v>
      </c>
      <c r="P79" s="109">
        <f t="shared" si="7"/>
        <v>9.4053044399999994E-2</v>
      </c>
    </row>
    <row r="80" spans="1:16" s="28" customFormat="1" ht="8.1" hidden="1" customHeight="1" outlineLevel="2">
      <c r="A80" s="88"/>
      <c r="B80" s="89"/>
      <c r="C80" s="123" t="s">
        <v>97</v>
      </c>
      <c r="D80" s="124"/>
      <c r="E80" s="124"/>
      <c r="F80" s="124"/>
      <c r="G80" s="125"/>
      <c r="H80" s="46" t="s">
        <v>10</v>
      </c>
      <c r="I80" s="5"/>
      <c r="J80" s="5"/>
      <c r="K80" s="5"/>
      <c r="L80" s="5"/>
      <c r="M80" s="5"/>
      <c r="N80" s="5"/>
      <c r="O80" s="3">
        <f t="shared" si="6"/>
        <v>0</v>
      </c>
      <c r="P80" s="109">
        <f t="shared" si="7"/>
        <v>0</v>
      </c>
    </row>
    <row r="81" spans="1:16" s="28" customFormat="1" ht="8.1" hidden="1" customHeight="1" outlineLevel="2">
      <c r="A81" s="88"/>
      <c r="B81" s="89"/>
      <c r="C81" s="123" t="s">
        <v>98</v>
      </c>
      <c r="D81" s="124"/>
      <c r="E81" s="124"/>
      <c r="F81" s="124"/>
      <c r="G81" s="125"/>
      <c r="H81" s="46" t="s">
        <v>10</v>
      </c>
      <c r="I81" s="5"/>
      <c r="J81" s="5"/>
      <c r="K81" s="5"/>
      <c r="L81" s="5"/>
      <c r="M81" s="5"/>
      <c r="N81" s="5"/>
      <c r="O81" s="3">
        <f t="shared" si="6"/>
        <v>0</v>
      </c>
      <c r="P81" s="109">
        <f t="shared" si="7"/>
        <v>0</v>
      </c>
    </row>
    <row r="82" spans="1:16" s="28" customFormat="1" ht="8.1" hidden="1" customHeight="1" outlineLevel="2">
      <c r="A82" s="88"/>
      <c r="B82" s="89"/>
      <c r="C82" s="123" t="s">
        <v>99</v>
      </c>
      <c r="D82" s="124"/>
      <c r="E82" s="124"/>
      <c r="F82" s="124"/>
      <c r="G82" s="125"/>
      <c r="H82" s="46" t="s">
        <v>10</v>
      </c>
      <c r="I82" s="5"/>
      <c r="J82" s="5"/>
      <c r="K82" s="5">
        <v>0</v>
      </c>
      <c r="L82" s="5">
        <v>0</v>
      </c>
      <c r="M82" s="5">
        <v>0</v>
      </c>
      <c r="N82" s="5">
        <v>0</v>
      </c>
      <c r="O82" s="3">
        <f t="shared" si="6"/>
        <v>0</v>
      </c>
      <c r="P82" s="109">
        <f t="shared" si="7"/>
        <v>0</v>
      </c>
    </row>
    <row r="83" spans="1:16" s="50" customFormat="1" ht="8.1" customHeight="1" outlineLevel="1" collapsed="1">
      <c r="A83" s="174" t="s">
        <v>100</v>
      </c>
      <c r="B83" s="175"/>
      <c r="C83" s="130" t="s">
        <v>101</v>
      </c>
      <c r="D83" s="131"/>
      <c r="E83" s="131"/>
      <c r="F83" s="131"/>
      <c r="G83" s="132"/>
      <c r="H83" s="83" t="s">
        <v>10</v>
      </c>
      <c r="I83" s="2">
        <v>142.56040000000002</v>
      </c>
      <c r="J83" s="2">
        <v>159.50781050450701</v>
      </c>
      <c r="K83" s="2">
        <v>212.97635072276501</v>
      </c>
      <c r="L83" s="2">
        <v>183.34156228244333</v>
      </c>
      <c r="M83" s="2">
        <v>214.24118656087506</v>
      </c>
      <c r="N83" s="2">
        <v>229.05765015880402</v>
      </c>
      <c r="O83" s="2">
        <f t="shared" si="6"/>
        <v>958.34339794695109</v>
      </c>
      <c r="P83" s="2">
        <f t="shared" si="7"/>
        <v>928.70860950662939</v>
      </c>
    </row>
    <row r="84" spans="1:16" s="50" customFormat="1" ht="8.1" customHeight="1" outlineLevel="1">
      <c r="A84" s="174" t="s">
        <v>102</v>
      </c>
      <c r="B84" s="175"/>
      <c r="C84" s="130" t="s">
        <v>103</v>
      </c>
      <c r="D84" s="131"/>
      <c r="E84" s="131"/>
      <c r="F84" s="131"/>
      <c r="G84" s="132"/>
      <c r="H84" s="83" t="s">
        <v>10</v>
      </c>
      <c r="I84" s="2">
        <v>34.42795821</v>
      </c>
      <c r="J84" s="2">
        <v>40.177756770000002</v>
      </c>
      <c r="K84" s="2">
        <v>31.823399048399299</v>
      </c>
      <c r="L84" s="2">
        <v>30.752057025181028</v>
      </c>
      <c r="M84" s="2">
        <v>40.796097035120042</v>
      </c>
      <c r="N84" s="2">
        <v>40.796097035120042</v>
      </c>
      <c r="O84" s="2">
        <f t="shared" si="6"/>
        <v>188.02130809863939</v>
      </c>
      <c r="P84" s="2">
        <f t="shared" si="7"/>
        <v>186.94996607542112</v>
      </c>
    </row>
    <row r="85" spans="1:16" s="50" customFormat="1" ht="8.1" customHeight="1" outlineLevel="1">
      <c r="A85" s="174" t="s">
        <v>104</v>
      </c>
      <c r="B85" s="175"/>
      <c r="C85" s="130" t="s">
        <v>105</v>
      </c>
      <c r="D85" s="131"/>
      <c r="E85" s="131"/>
      <c r="F85" s="131"/>
      <c r="G85" s="132"/>
      <c r="H85" s="83" t="s">
        <v>10</v>
      </c>
      <c r="I85" s="2">
        <v>0.11149000000000001</v>
      </c>
      <c r="J85" s="2">
        <f>J86+J87</f>
        <v>3.8879259999999998</v>
      </c>
      <c r="K85" s="2">
        <v>2.6880716756131879</v>
      </c>
      <c r="L85" s="2">
        <v>0.73567029035518272</v>
      </c>
      <c r="M85" s="2">
        <v>0.78356162203365654</v>
      </c>
      <c r="N85" s="2">
        <v>0.78356162203365654</v>
      </c>
      <c r="O85" s="2">
        <f t="shared" si="6"/>
        <v>8.2546109196805002</v>
      </c>
      <c r="P85" s="2">
        <f t="shared" si="7"/>
        <v>6.3022095344224951</v>
      </c>
    </row>
    <row r="86" spans="1:16" s="28" customFormat="1" ht="8.1" hidden="1" customHeight="1" outlineLevel="2">
      <c r="A86" s="174" t="s">
        <v>106</v>
      </c>
      <c r="B86" s="175"/>
      <c r="C86" s="130" t="s">
        <v>107</v>
      </c>
      <c r="D86" s="131"/>
      <c r="E86" s="131"/>
      <c r="F86" s="131"/>
      <c r="G86" s="132"/>
      <c r="H86" s="83" t="s">
        <v>10</v>
      </c>
      <c r="I86" s="3"/>
      <c r="J86" s="3">
        <v>3.7764359999999999</v>
      </c>
      <c r="K86" s="3">
        <v>2.54895783137089</v>
      </c>
      <c r="L86" s="3">
        <v>0.59666481553167294</v>
      </c>
      <c r="M86" s="3">
        <v>0.64091844692420419</v>
      </c>
      <c r="N86" s="3">
        <v>0.64091844692420419</v>
      </c>
      <c r="O86" s="2">
        <f t="shared" si="6"/>
        <v>7.6072307252192992</v>
      </c>
      <c r="P86" s="2">
        <f t="shared" si="7"/>
        <v>5.6549377093800821</v>
      </c>
    </row>
    <row r="87" spans="1:16" s="28" customFormat="1" ht="8.1" hidden="1" customHeight="1" outlineLevel="2" thickBot="1">
      <c r="A87" s="174" t="s">
        <v>108</v>
      </c>
      <c r="B87" s="175"/>
      <c r="C87" s="130" t="s">
        <v>109</v>
      </c>
      <c r="D87" s="131"/>
      <c r="E87" s="131"/>
      <c r="F87" s="131"/>
      <c r="G87" s="132"/>
      <c r="H87" s="83" t="s">
        <v>10</v>
      </c>
      <c r="I87" s="4">
        <v>0.11149000000000001</v>
      </c>
      <c r="J87" s="4">
        <v>0.11149000000000001</v>
      </c>
      <c r="K87" s="4">
        <v>0.139113844242298</v>
      </c>
      <c r="L87" s="4">
        <v>0.13900547482350978</v>
      </c>
      <c r="M87" s="4">
        <v>0.1426431751094524</v>
      </c>
      <c r="N87" s="4">
        <v>0.1426431751094524</v>
      </c>
      <c r="O87" s="2">
        <f t="shared" si="6"/>
        <v>0.64738019446120276</v>
      </c>
      <c r="P87" s="2">
        <f t="shared" si="7"/>
        <v>0.64727182504241454</v>
      </c>
    </row>
    <row r="88" spans="1:16" s="50" customFormat="1" ht="8.1" customHeight="1" outlineLevel="1" collapsed="1">
      <c r="A88" s="174" t="s">
        <v>110</v>
      </c>
      <c r="B88" s="175"/>
      <c r="C88" s="130" t="s">
        <v>111</v>
      </c>
      <c r="D88" s="131"/>
      <c r="E88" s="131"/>
      <c r="F88" s="131"/>
      <c r="G88" s="132"/>
      <c r="H88" s="83" t="s">
        <v>10</v>
      </c>
      <c r="I88" s="2">
        <v>5.9833475699999994</v>
      </c>
      <c r="J88" s="2">
        <f>J89+J90+J91</f>
        <v>10.82834757</v>
      </c>
      <c r="K88" s="2">
        <v>5.1639799999999996</v>
      </c>
      <c r="L88" s="2">
        <v>3.83302720544369</v>
      </c>
      <c r="M88" s="2">
        <v>4.510363978402725</v>
      </c>
      <c r="N88" s="2">
        <v>4.6181420451256576</v>
      </c>
      <c r="O88" s="2">
        <f t="shared" si="6"/>
        <v>31.104181163528381</v>
      </c>
      <c r="P88" s="2">
        <f t="shared" si="7"/>
        <v>29.773228368972074</v>
      </c>
    </row>
    <row r="89" spans="1:16" s="28" customFormat="1" ht="8.25" hidden="1" customHeight="1" outlineLevel="2">
      <c r="A89" s="174" t="s">
        <v>112</v>
      </c>
      <c r="B89" s="175"/>
      <c r="C89" s="130" t="s">
        <v>113</v>
      </c>
      <c r="D89" s="131"/>
      <c r="E89" s="131"/>
      <c r="F89" s="131"/>
      <c r="G89" s="132"/>
      <c r="H89" s="83" t="s">
        <v>10</v>
      </c>
      <c r="I89" s="3">
        <v>0</v>
      </c>
      <c r="J89" s="3">
        <v>0</v>
      </c>
      <c r="K89" s="3">
        <v>0</v>
      </c>
      <c r="L89" s="3">
        <v>0</v>
      </c>
      <c r="M89" s="3">
        <v>0</v>
      </c>
      <c r="N89" s="3">
        <v>0</v>
      </c>
      <c r="O89" s="2">
        <f t="shared" si="6"/>
        <v>0</v>
      </c>
      <c r="P89" s="2">
        <f t="shared" si="7"/>
        <v>0</v>
      </c>
    </row>
    <row r="90" spans="1:16" s="28" customFormat="1" ht="8.1" hidden="1" customHeight="1" outlineLevel="2">
      <c r="A90" s="174" t="s">
        <v>114</v>
      </c>
      <c r="B90" s="175"/>
      <c r="C90" s="130" t="s">
        <v>115</v>
      </c>
      <c r="D90" s="131"/>
      <c r="E90" s="131"/>
      <c r="F90" s="131"/>
      <c r="G90" s="132"/>
      <c r="H90" s="83" t="s">
        <v>10</v>
      </c>
      <c r="I90" s="3">
        <v>0.13730000000000001</v>
      </c>
      <c r="J90" s="26">
        <v>0.13730000000000001</v>
      </c>
      <c r="K90" s="3">
        <v>0.13683999999999999</v>
      </c>
      <c r="L90" s="4">
        <v>0.64877541888510271</v>
      </c>
      <c r="M90" s="4">
        <v>0.86921307560096239</v>
      </c>
      <c r="N90" s="4">
        <v>0.86921307560096239</v>
      </c>
      <c r="O90" s="2">
        <f t="shared" si="6"/>
        <v>2.149866151201925</v>
      </c>
      <c r="P90" s="2">
        <f t="shared" si="7"/>
        <v>2.6618015700870274</v>
      </c>
    </row>
    <row r="91" spans="1:16" s="28" customFormat="1" ht="8.25" hidden="1" customHeight="1" outlineLevel="2" thickBot="1">
      <c r="A91" s="174" t="s">
        <v>116</v>
      </c>
      <c r="B91" s="175"/>
      <c r="C91" s="130" t="s">
        <v>117</v>
      </c>
      <c r="D91" s="131"/>
      <c r="E91" s="131"/>
      <c r="F91" s="131"/>
      <c r="G91" s="132"/>
      <c r="H91" s="83" t="s">
        <v>10</v>
      </c>
      <c r="I91" s="5">
        <v>5.8460475699999996</v>
      </c>
      <c r="J91" s="116">
        <f>5.84604757+2.374+2.471</f>
        <v>10.69104757</v>
      </c>
      <c r="K91" s="3">
        <v>5.0271399999999993</v>
      </c>
      <c r="L91" s="3">
        <v>3.1842517865585873</v>
      </c>
      <c r="M91" s="3">
        <v>3.6411509028017628</v>
      </c>
      <c r="N91" s="3">
        <v>3.7489289695246955</v>
      </c>
      <c r="O91" s="2">
        <f t="shared" si="6"/>
        <v>28.954315012326454</v>
      </c>
      <c r="P91" s="2">
        <f t="shared" si="7"/>
        <v>27.111426798885041</v>
      </c>
    </row>
    <row r="92" spans="1:16" s="50" customFormat="1" ht="8.1" customHeight="1" outlineLevel="1" collapsed="1">
      <c r="A92" s="174" t="s">
        <v>118</v>
      </c>
      <c r="B92" s="175"/>
      <c r="C92" s="130" t="s">
        <v>119</v>
      </c>
      <c r="D92" s="131"/>
      <c r="E92" s="131"/>
      <c r="F92" s="131"/>
      <c r="G92" s="132"/>
      <c r="H92" s="83" t="s">
        <v>10</v>
      </c>
      <c r="I92" s="2">
        <v>8.7478332025261398</v>
      </c>
      <c r="J92" s="2">
        <f>J93+J96+J97</f>
        <v>3.4573553600000002</v>
      </c>
      <c r="K92" s="2">
        <v>17.273406980813842</v>
      </c>
      <c r="L92" s="2">
        <v>14.749953174751825</v>
      </c>
      <c r="M92" s="2">
        <v>16.808349302780691</v>
      </c>
      <c r="N92" s="2">
        <v>17.305876442142999</v>
      </c>
      <c r="O92" s="2">
        <f t="shared" si="6"/>
        <v>63.592821288263679</v>
      </c>
      <c r="P92" s="2">
        <f t="shared" si="7"/>
        <v>61.069367482201656</v>
      </c>
    </row>
    <row r="93" spans="1:16" s="28" customFormat="1" ht="8.1" customHeight="1" outlineLevel="1">
      <c r="A93" s="172" t="s">
        <v>120</v>
      </c>
      <c r="B93" s="122"/>
      <c r="C93" s="123" t="s">
        <v>121</v>
      </c>
      <c r="D93" s="124"/>
      <c r="E93" s="124"/>
      <c r="F93" s="124"/>
      <c r="G93" s="125"/>
      <c r="H93" s="46" t="s">
        <v>10</v>
      </c>
      <c r="I93" s="3">
        <v>8.7478332025261398</v>
      </c>
      <c r="J93" s="26">
        <v>3.4573553600000002</v>
      </c>
      <c r="K93" s="3">
        <v>17.273406980813842</v>
      </c>
      <c r="L93" s="3">
        <v>14.749953174751825</v>
      </c>
      <c r="M93" s="3">
        <v>16.808349302780691</v>
      </c>
      <c r="N93" s="3">
        <v>17.305876442142999</v>
      </c>
      <c r="O93" s="3">
        <f t="shared" si="6"/>
        <v>63.592821288263679</v>
      </c>
      <c r="P93" s="109">
        <f t="shared" si="7"/>
        <v>61.069367482201656</v>
      </c>
    </row>
    <row r="94" spans="1:16" s="28" customFormat="1" ht="8.1" hidden="1" customHeight="1" outlineLevel="2">
      <c r="A94" s="172"/>
      <c r="B94" s="122"/>
      <c r="C94" s="123" t="s">
        <v>122</v>
      </c>
      <c r="D94" s="124"/>
      <c r="E94" s="124"/>
      <c r="F94" s="124"/>
      <c r="G94" s="54"/>
      <c r="H94" s="55"/>
      <c r="I94" s="3" t="e">
        <v>#REF!</v>
      </c>
      <c r="J94" s="26" t="e">
        <v>#REF!</v>
      </c>
      <c r="K94" s="3" t="e">
        <v>#REF!</v>
      </c>
      <c r="L94" s="3" t="e">
        <v>#REF!</v>
      </c>
      <c r="M94" s="3" t="e">
        <v>#REF!</v>
      </c>
      <c r="N94" s="3" t="e">
        <v>#REF!</v>
      </c>
      <c r="O94" s="3" t="e">
        <f t="shared" si="6"/>
        <v>#REF!</v>
      </c>
      <c r="P94" s="109" t="e">
        <f t="shared" si="7"/>
        <v>#REF!</v>
      </c>
    </row>
    <row r="95" spans="1:16" s="28" customFormat="1" ht="8.1" hidden="1" customHeight="1" outlineLevel="2">
      <c r="A95" s="172"/>
      <c r="B95" s="122"/>
      <c r="C95" s="123" t="s">
        <v>123</v>
      </c>
      <c r="D95" s="124"/>
      <c r="E95" s="124"/>
      <c r="F95" s="124"/>
      <c r="G95" s="54"/>
      <c r="H95" s="55"/>
      <c r="I95" s="3">
        <v>2.5139999999999998</v>
      </c>
      <c r="J95" s="26">
        <v>2.5139999999999998</v>
      </c>
      <c r="K95" s="3">
        <v>2.5139999999999998</v>
      </c>
      <c r="L95" s="3">
        <v>2.5139999999999998</v>
      </c>
      <c r="M95" s="3">
        <v>2.5139999999999998</v>
      </c>
      <c r="N95" s="3">
        <v>2.5139999999999998</v>
      </c>
      <c r="O95" s="3">
        <f t="shared" si="6"/>
        <v>12.569999999999999</v>
      </c>
      <c r="P95" s="109">
        <f t="shared" si="7"/>
        <v>12.569999999999999</v>
      </c>
    </row>
    <row r="96" spans="1:16" s="28" customFormat="1" ht="8.1" customHeight="1" outlineLevel="1" collapsed="1">
      <c r="A96" s="172" t="s">
        <v>124</v>
      </c>
      <c r="B96" s="122"/>
      <c r="C96" s="123" t="s">
        <v>125</v>
      </c>
      <c r="D96" s="124"/>
      <c r="E96" s="124"/>
      <c r="F96" s="124"/>
      <c r="G96" s="125"/>
      <c r="H96" s="46" t="s">
        <v>10</v>
      </c>
      <c r="I96" s="3">
        <v>0</v>
      </c>
      <c r="J96" s="26">
        <v>0</v>
      </c>
      <c r="K96" s="3">
        <v>0</v>
      </c>
      <c r="L96" s="3">
        <v>0</v>
      </c>
      <c r="M96" s="3">
        <v>0</v>
      </c>
      <c r="N96" s="3">
        <v>0</v>
      </c>
      <c r="O96" s="3">
        <f t="shared" si="6"/>
        <v>0</v>
      </c>
      <c r="P96" s="109">
        <f t="shared" si="7"/>
        <v>0</v>
      </c>
    </row>
    <row r="97" spans="1:16" s="28" customFormat="1" ht="9" customHeight="1" outlineLevel="1" thickBot="1">
      <c r="A97" s="173" t="s">
        <v>126</v>
      </c>
      <c r="B97" s="162"/>
      <c r="C97" s="123" t="s">
        <v>127</v>
      </c>
      <c r="D97" s="124"/>
      <c r="E97" s="124"/>
      <c r="F97" s="124"/>
      <c r="G97" s="125"/>
      <c r="H97" s="59" t="s">
        <v>10</v>
      </c>
      <c r="I97" s="3"/>
      <c r="J97" s="3"/>
      <c r="K97" s="3">
        <v>0</v>
      </c>
      <c r="L97" s="3">
        <v>0</v>
      </c>
      <c r="M97" s="3">
        <v>0</v>
      </c>
      <c r="N97" s="3">
        <v>0</v>
      </c>
      <c r="O97" s="3">
        <f t="shared" si="6"/>
        <v>0</v>
      </c>
      <c r="P97" s="109">
        <f t="shared" si="7"/>
        <v>0</v>
      </c>
    </row>
    <row r="98" spans="1:16" s="28" customFormat="1" ht="9" customHeight="1">
      <c r="A98" s="174" t="s">
        <v>128</v>
      </c>
      <c r="B98" s="175"/>
      <c r="C98" s="130" t="s">
        <v>129</v>
      </c>
      <c r="D98" s="131"/>
      <c r="E98" s="131"/>
      <c r="F98" s="131"/>
      <c r="G98" s="132"/>
      <c r="H98" s="83" t="s">
        <v>10</v>
      </c>
      <c r="I98" s="2">
        <v>90.466405269999939</v>
      </c>
      <c r="J98" s="2">
        <f>J104+J106+J112</f>
        <v>116.84165314000001</v>
      </c>
      <c r="K98" s="2">
        <v>44.602623228670986</v>
      </c>
      <c r="L98" s="2">
        <v>46.170251842219258</v>
      </c>
      <c r="M98" s="2">
        <v>31.716373195184296</v>
      </c>
      <c r="N98" s="2">
        <v>31.600586290719839</v>
      </c>
      <c r="O98" s="2">
        <f t="shared" si="6"/>
        <v>315.22764112457503</v>
      </c>
      <c r="P98" s="2">
        <f t="shared" si="7"/>
        <v>316.79526973812335</v>
      </c>
    </row>
    <row r="99" spans="1:16" s="28" customFormat="1" ht="8.1" hidden="1" customHeight="1" outlineLevel="2">
      <c r="A99" s="88" t="s">
        <v>130</v>
      </c>
      <c r="B99" s="89"/>
      <c r="C99" s="43" t="s">
        <v>12</v>
      </c>
      <c r="D99" s="44"/>
      <c r="E99" s="44"/>
      <c r="F99" s="44"/>
      <c r="G99" s="45"/>
      <c r="H99" s="46" t="s">
        <v>10</v>
      </c>
      <c r="I99" s="3">
        <v>0</v>
      </c>
      <c r="J99" s="3">
        <v>0</v>
      </c>
      <c r="K99" s="3">
        <v>0</v>
      </c>
      <c r="L99" s="3">
        <v>0</v>
      </c>
      <c r="M99" s="3">
        <v>0</v>
      </c>
      <c r="N99" s="3">
        <v>0</v>
      </c>
      <c r="O99" s="3">
        <f t="shared" si="6"/>
        <v>0</v>
      </c>
      <c r="P99" s="109">
        <f t="shared" si="7"/>
        <v>0</v>
      </c>
    </row>
    <row r="100" spans="1:16" s="28" customFormat="1" ht="16.5" hidden="1" customHeight="1" outlineLevel="2">
      <c r="A100" s="88" t="s">
        <v>131</v>
      </c>
      <c r="B100" s="89"/>
      <c r="C100" s="43" t="s">
        <v>14</v>
      </c>
      <c r="D100" s="44"/>
      <c r="E100" s="44"/>
      <c r="F100" s="44"/>
      <c r="G100" s="45"/>
      <c r="H100" s="46" t="s">
        <v>10</v>
      </c>
      <c r="I100" s="3">
        <v>0</v>
      </c>
      <c r="J100" s="3">
        <v>0</v>
      </c>
      <c r="K100" s="3">
        <v>0</v>
      </c>
      <c r="L100" s="3">
        <v>0</v>
      </c>
      <c r="M100" s="3">
        <v>0</v>
      </c>
      <c r="N100" s="3">
        <v>0</v>
      </c>
      <c r="O100" s="3">
        <f t="shared" si="6"/>
        <v>0</v>
      </c>
      <c r="P100" s="109">
        <f t="shared" si="7"/>
        <v>0</v>
      </c>
    </row>
    <row r="101" spans="1:16" s="28" customFormat="1" ht="16.5" hidden="1" customHeight="1" outlineLevel="2">
      <c r="A101" s="88" t="s">
        <v>132</v>
      </c>
      <c r="B101" s="89"/>
      <c r="C101" s="43" t="s">
        <v>16</v>
      </c>
      <c r="D101" s="44"/>
      <c r="E101" s="44"/>
      <c r="F101" s="44"/>
      <c r="G101" s="45"/>
      <c r="H101" s="46" t="s">
        <v>10</v>
      </c>
      <c r="I101" s="3">
        <v>0</v>
      </c>
      <c r="J101" s="3">
        <v>0</v>
      </c>
      <c r="K101" s="3">
        <v>0</v>
      </c>
      <c r="L101" s="3">
        <v>0</v>
      </c>
      <c r="M101" s="3">
        <v>0</v>
      </c>
      <c r="N101" s="3">
        <v>0</v>
      </c>
      <c r="O101" s="3">
        <f t="shared" si="6"/>
        <v>0</v>
      </c>
      <c r="P101" s="109">
        <f t="shared" si="7"/>
        <v>0</v>
      </c>
    </row>
    <row r="102" spans="1:16" s="28" customFormat="1" ht="16.5" hidden="1" customHeight="1" outlineLevel="2">
      <c r="A102" s="88" t="s">
        <v>133</v>
      </c>
      <c r="B102" s="89"/>
      <c r="C102" s="43" t="s">
        <v>18</v>
      </c>
      <c r="D102" s="44"/>
      <c r="E102" s="44"/>
      <c r="F102" s="44"/>
      <c r="G102" s="45"/>
      <c r="H102" s="46" t="s">
        <v>10</v>
      </c>
      <c r="I102" s="3">
        <v>0</v>
      </c>
      <c r="J102" s="3">
        <v>0</v>
      </c>
      <c r="K102" s="3">
        <v>0</v>
      </c>
      <c r="L102" s="3">
        <v>0</v>
      </c>
      <c r="M102" s="3">
        <v>0</v>
      </c>
      <c r="N102" s="3">
        <v>0</v>
      </c>
      <c r="O102" s="3">
        <f t="shared" si="6"/>
        <v>0</v>
      </c>
      <c r="P102" s="109">
        <f t="shared" si="7"/>
        <v>0</v>
      </c>
    </row>
    <row r="103" spans="1:16" s="28" customFormat="1" ht="16.5" hidden="1" customHeight="1" outlineLevel="2">
      <c r="A103" s="88" t="s">
        <v>134</v>
      </c>
      <c r="B103" s="89"/>
      <c r="C103" s="43" t="s">
        <v>20</v>
      </c>
      <c r="D103" s="44"/>
      <c r="E103" s="44"/>
      <c r="F103" s="44"/>
      <c r="G103" s="45"/>
      <c r="H103" s="46" t="s">
        <v>10</v>
      </c>
      <c r="I103" s="3">
        <v>0</v>
      </c>
      <c r="J103" s="3">
        <v>0</v>
      </c>
      <c r="K103" s="3">
        <v>0</v>
      </c>
      <c r="L103" s="3">
        <v>0</v>
      </c>
      <c r="M103" s="3">
        <v>0</v>
      </c>
      <c r="N103" s="3">
        <v>0</v>
      </c>
      <c r="O103" s="3">
        <f t="shared" si="6"/>
        <v>0</v>
      </c>
      <c r="P103" s="109">
        <f t="shared" si="7"/>
        <v>0</v>
      </c>
    </row>
    <row r="104" spans="1:16" s="28" customFormat="1" ht="8.1" customHeight="1" outlineLevel="1" collapsed="1">
      <c r="A104" s="172" t="s">
        <v>135</v>
      </c>
      <c r="B104" s="122"/>
      <c r="C104" s="123" t="s">
        <v>22</v>
      </c>
      <c r="D104" s="124"/>
      <c r="E104" s="124"/>
      <c r="F104" s="124"/>
      <c r="G104" s="125"/>
      <c r="H104" s="46" t="s">
        <v>10</v>
      </c>
      <c r="I104" s="3">
        <v>75.559999999999945</v>
      </c>
      <c r="J104" s="3">
        <f>J26-J43</f>
        <v>106.09457362000001</v>
      </c>
      <c r="K104" s="3">
        <v>40.813231868670982</v>
      </c>
      <c r="L104" s="3">
        <v>39.558406490299262</v>
      </c>
      <c r="M104" s="3">
        <v>24.820218493131733</v>
      </c>
      <c r="N104" s="3">
        <v>24.428585400585177</v>
      </c>
      <c r="O104" s="3">
        <f t="shared" si="6"/>
        <v>271.71660938238784</v>
      </c>
      <c r="P104" s="109">
        <f t="shared" si="7"/>
        <v>270.46178400401612</v>
      </c>
    </row>
    <row r="105" spans="1:16" s="28" customFormat="1" ht="16.5" hidden="1" customHeight="1" outlineLevel="2">
      <c r="A105" s="88" t="s">
        <v>136</v>
      </c>
      <c r="B105" s="89"/>
      <c r="C105" s="43" t="s">
        <v>26</v>
      </c>
      <c r="D105" s="44"/>
      <c r="E105" s="44"/>
      <c r="F105" s="44"/>
      <c r="G105" s="45"/>
      <c r="H105" s="46" t="s">
        <v>10</v>
      </c>
      <c r="I105" s="3">
        <v>-11.004057679124665</v>
      </c>
      <c r="J105" s="3">
        <f t="shared" ref="J105:J111" si="8">J27-J44</f>
        <v>0</v>
      </c>
      <c r="K105" s="3">
        <v>0</v>
      </c>
      <c r="L105" s="3">
        <v>0</v>
      </c>
      <c r="M105" s="3">
        <v>0</v>
      </c>
      <c r="N105" s="3">
        <v>0</v>
      </c>
      <c r="O105" s="3">
        <f t="shared" si="6"/>
        <v>-11.004057679124665</v>
      </c>
      <c r="P105" s="109">
        <f t="shared" si="7"/>
        <v>-11.004057679124665</v>
      </c>
    </row>
    <row r="106" spans="1:16" s="28" customFormat="1" ht="8.1" customHeight="1" outlineLevel="1" collapsed="1">
      <c r="A106" s="172" t="s">
        <v>137</v>
      </c>
      <c r="B106" s="122"/>
      <c r="C106" s="123" t="s">
        <v>28</v>
      </c>
      <c r="D106" s="124"/>
      <c r="E106" s="124"/>
      <c r="F106" s="124"/>
      <c r="G106" s="125"/>
      <c r="H106" s="46" t="s">
        <v>10</v>
      </c>
      <c r="I106" s="3">
        <v>10.41946016</v>
      </c>
      <c r="J106" s="3">
        <f>J30-J45</f>
        <v>7.6603469199999932</v>
      </c>
      <c r="K106" s="3">
        <v>3.0016000000000007</v>
      </c>
      <c r="L106" s="3">
        <v>4.2464019699840003</v>
      </c>
      <c r="M106" s="3">
        <v>4.4289972546933125</v>
      </c>
      <c r="N106" s="3">
        <v>4.6061571448810446</v>
      </c>
      <c r="O106" s="3">
        <f t="shared" si="6"/>
        <v>30.116561479574351</v>
      </c>
      <c r="P106" s="109">
        <f t="shared" si="7"/>
        <v>31.361363449558354</v>
      </c>
    </row>
    <row r="107" spans="1:16" s="28" customFormat="1" ht="16.5" hidden="1" customHeight="1" outlineLevel="2">
      <c r="A107" s="172" t="s">
        <v>138</v>
      </c>
      <c r="B107" s="122"/>
      <c r="C107" s="43" t="s">
        <v>30</v>
      </c>
      <c r="D107" s="44"/>
      <c r="E107" s="44"/>
      <c r="F107" s="44"/>
      <c r="G107" s="45"/>
      <c r="H107" s="46" t="s">
        <v>10</v>
      </c>
      <c r="I107" s="3">
        <v>0</v>
      </c>
      <c r="J107" s="3">
        <f t="shared" si="8"/>
        <v>0</v>
      </c>
      <c r="K107" s="3">
        <v>0</v>
      </c>
      <c r="L107" s="3">
        <v>0</v>
      </c>
      <c r="M107" s="3">
        <v>0</v>
      </c>
      <c r="N107" s="3">
        <v>0</v>
      </c>
      <c r="O107" s="3">
        <f t="shared" si="6"/>
        <v>0</v>
      </c>
      <c r="P107" s="109">
        <f t="shared" si="7"/>
        <v>0</v>
      </c>
    </row>
    <row r="108" spans="1:16" s="28" customFormat="1" ht="16.5" hidden="1" customHeight="1" outlineLevel="2">
      <c r="A108" s="172" t="s">
        <v>139</v>
      </c>
      <c r="B108" s="122"/>
      <c r="C108" s="43" t="s">
        <v>32</v>
      </c>
      <c r="D108" s="44"/>
      <c r="E108" s="44"/>
      <c r="F108" s="44"/>
      <c r="G108" s="45"/>
      <c r="H108" s="46" t="s">
        <v>10</v>
      </c>
      <c r="I108" s="3">
        <v>12.577460159999999</v>
      </c>
      <c r="J108" s="3">
        <f t="shared" si="8"/>
        <v>10.03403112</v>
      </c>
      <c r="K108" s="3">
        <v>7.5040000000000004</v>
      </c>
      <c r="L108" s="3">
        <v>10.61600492496</v>
      </c>
      <c r="M108" s="3">
        <v>11.07249313673328</v>
      </c>
      <c r="N108" s="3">
        <v>11.515392862202612</v>
      </c>
      <c r="O108" s="3">
        <f t="shared" si="6"/>
        <v>52.703377278935889</v>
      </c>
      <c r="P108" s="109">
        <f t="shared" si="7"/>
        <v>55.815382203895886</v>
      </c>
    </row>
    <row r="109" spans="1:16" s="28" customFormat="1" ht="16.5" hidden="1" customHeight="1" outlineLevel="2">
      <c r="A109" s="172" t="s">
        <v>140</v>
      </c>
      <c r="B109" s="122"/>
      <c r="C109" s="43" t="s">
        <v>34</v>
      </c>
      <c r="D109" s="44"/>
      <c r="E109" s="44"/>
      <c r="F109" s="44"/>
      <c r="G109" s="45"/>
      <c r="H109" s="46" t="s">
        <v>10</v>
      </c>
      <c r="I109" s="3">
        <v>0</v>
      </c>
      <c r="J109" s="3">
        <f t="shared" si="8"/>
        <v>0</v>
      </c>
      <c r="K109" s="3">
        <v>0</v>
      </c>
      <c r="L109" s="3">
        <v>0</v>
      </c>
      <c r="M109" s="3">
        <v>0</v>
      </c>
      <c r="N109" s="3">
        <v>0</v>
      </c>
      <c r="O109" s="3">
        <f t="shared" si="6"/>
        <v>0</v>
      </c>
      <c r="P109" s="109">
        <f t="shared" si="7"/>
        <v>0</v>
      </c>
    </row>
    <row r="110" spans="1:16" s="28" customFormat="1" ht="16.5" hidden="1" customHeight="1" outlineLevel="2">
      <c r="A110" s="172" t="s">
        <v>141</v>
      </c>
      <c r="B110" s="122"/>
      <c r="C110" s="43" t="s">
        <v>36</v>
      </c>
      <c r="D110" s="44"/>
      <c r="E110" s="44"/>
      <c r="F110" s="44"/>
      <c r="G110" s="45"/>
      <c r="H110" s="46" t="s">
        <v>10</v>
      </c>
      <c r="I110" s="3">
        <v>0</v>
      </c>
      <c r="J110" s="3">
        <f t="shared" si="8"/>
        <v>0</v>
      </c>
      <c r="K110" s="3">
        <v>0</v>
      </c>
      <c r="L110" s="3">
        <v>0</v>
      </c>
      <c r="M110" s="3">
        <v>0</v>
      </c>
      <c r="N110" s="3">
        <v>0</v>
      </c>
      <c r="O110" s="3">
        <f t="shared" si="6"/>
        <v>0</v>
      </c>
      <c r="P110" s="109">
        <f t="shared" si="7"/>
        <v>0</v>
      </c>
    </row>
    <row r="111" spans="1:16" s="28" customFormat="1" ht="16.5" hidden="1" customHeight="1" outlineLevel="2">
      <c r="A111" s="172" t="s">
        <v>142</v>
      </c>
      <c r="B111" s="122"/>
      <c r="C111" s="43" t="s">
        <v>38</v>
      </c>
      <c r="D111" s="44"/>
      <c r="E111" s="44"/>
      <c r="F111" s="44"/>
      <c r="G111" s="45"/>
      <c r="H111" s="46" t="s">
        <v>10</v>
      </c>
      <c r="I111" s="3">
        <v>0</v>
      </c>
      <c r="J111" s="3">
        <f t="shared" si="8"/>
        <v>0</v>
      </c>
      <c r="K111" s="3">
        <v>0</v>
      </c>
      <c r="L111" s="3">
        <v>0</v>
      </c>
      <c r="M111" s="3">
        <v>0</v>
      </c>
      <c r="N111" s="3">
        <v>0</v>
      </c>
      <c r="O111" s="3">
        <f t="shared" si="6"/>
        <v>0</v>
      </c>
      <c r="P111" s="109">
        <f t="shared" si="7"/>
        <v>0</v>
      </c>
    </row>
    <row r="112" spans="1:16" s="28" customFormat="1" ht="8.1" customHeight="1" outlineLevel="1" collapsed="1" thickBot="1">
      <c r="A112" s="173" t="s">
        <v>143</v>
      </c>
      <c r="B112" s="162"/>
      <c r="C112" s="60" t="s">
        <v>40</v>
      </c>
      <c r="D112" s="61"/>
      <c r="E112" s="61"/>
      <c r="F112" s="61"/>
      <c r="G112" s="62"/>
      <c r="H112" s="46" t="s">
        <v>10</v>
      </c>
      <c r="I112" s="3">
        <v>4.4869451100000006</v>
      </c>
      <c r="J112" s="3">
        <f>J36-J51</f>
        <v>3.0867326000000004</v>
      </c>
      <c r="K112" s="3">
        <v>0.78779136000000016</v>
      </c>
      <c r="L112" s="3">
        <v>2.3654433819360001</v>
      </c>
      <c r="M112" s="3">
        <v>2.4671574473592481</v>
      </c>
      <c r="N112" s="3">
        <v>2.565843745253618</v>
      </c>
      <c r="O112" s="3">
        <f t="shared" si="6"/>
        <v>13.394470262612868</v>
      </c>
      <c r="P112" s="109">
        <f t="shared" si="7"/>
        <v>14.972122284548869</v>
      </c>
    </row>
    <row r="113" spans="1:16" s="28" customFormat="1" ht="8.25" customHeight="1">
      <c r="A113" s="154" t="s">
        <v>144</v>
      </c>
      <c r="B113" s="155"/>
      <c r="C113" s="130" t="s">
        <v>145</v>
      </c>
      <c r="D113" s="131"/>
      <c r="E113" s="131"/>
      <c r="F113" s="131"/>
      <c r="G113" s="132"/>
      <c r="H113" s="81" t="s">
        <v>10</v>
      </c>
      <c r="I113" s="2">
        <v>-41.034029779999997</v>
      </c>
      <c r="J113" s="2">
        <f>J114-J120</f>
        <v>-35.00935904</v>
      </c>
      <c r="K113" s="2">
        <v>-8.1097606215438205</v>
      </c>
      <c r="L113" s="2">
        <v>-5.7813958228715112</v>
      </c>
      <c r="M113" s="2">
        <v>-6.6109516555077299</v>
      </c>
      <c r="N113" s="2">
        <v>-6.8066358245107601</v>
      </c>
      <c r="O113" s="2">
        <f t="shared" si="6"/>
        <v>-97.5707369215623</v>
      </c>
      <c r="P113" s="2">
        <f t="shared" si="7"/>
        <v>-95.242372122890004</v>
      </c>
    </row>
    <row r="114" spans="1:16" s="28" customFormat="1" ht="8.1" customHeight="1" outlineLevel="1">
      <c r="A114" s="121" t="s">
        <v>146</v>
      </c>
      <c r="B114" s="122"/>
      <c r="C114" s="123" t="s">
        <v>147</v>
      </c>
      <c r="D114" s="124"/>
      <c r="E114" s="124"/>
      <c r="F114" s="124"/>
      <c r="G114" s="125"/>
      <c r="H114" s="46" t="s">
        <v>10</v>
      </c>
      <c r="I114" s="3">
        <v>5.6996865200000002</v>
      </c>
      <c r="J114" s="3">
        <v>11.271273259999999</v>
      </c>
      <c r="K114" s="3">
        <v>0</v>
      </c>
      <c r="L114" s="3">
        <v>0</v>
      </c>
      <c r="M114" s="3">
        <v>0</v>
      </c>
      <c r="N114" s="3">
        <v>0</v>
      </c>
      <c r="O114" s="3">
        <f t="shared" si="6"/>
        <v>16.970959780000001</v>
      </c>
      <c r="P114" s="109">
        <f t="shared" si="7"/>
        <v>16.970959780000001</v>
      </c>
    </row>
    <row r="115" spans="1:16" s="28" customFormat="1" ht="8.1" customHeight="1" outlineLevel="1">
      <c r="A115" s="121" t="s">
        <v>148</v>
      </c>
      <c r="B115" s="122"/>
      <c r="C115" s="123" t="s">
        <v>149</v>
      </c>
      <c r="D115" s="124"/>
      <c r="E115" s="124"/>
      <c r="F115" s="124"/>
      <c r="G115" s="125"/>
      <c r="H115" s="46" t="s">
        <v>10</v>
      </c>
      <c r="I115" s="3">
        <v>0</v>
      </c>
      <c r="J115" s="26">
        <v>0</v>
      </c>
      <c r="K115" s="3">
        <v>0</v>
      </c>
      <c r="L115" s="3">
        <v>0</v>
      </c>
      <c r="M115" s="3">
        <v>0</v>
      </c>
      <c r="N115" s="3">
        <v>0</v>
      </c>
      <c r="O115" s="3">
        <f t="shared" si="6"/>
        <v>0</v>
      </c>
      <c r="P115" s="109">
        <f t="shared" si="7"/>
        <v>0</v>
      </c>
    </row>
    <row r="116" spans="1:16" s="28" customFormat="1" ht="8.1" customHeight="1" outlineLevel="1">
      <c r="A116" s="121" t="s">
        <v>150</v>
      </c>
      <c r="B116" s="122"/>
      <c r="C116" s="123" t="s">
        <v>151</v>
      </c>
      <c r="D116" s="124"/>
      <c r="E116" s="124"/>
      <c r="F116" s="124"/>
      <c r="G116" s="125"/>
      <c r="H116" s="46" t="s">
        <v>10</v>
      </c>
      <c r="I116" s="3">
        <v>2E-3</v>
      </c>
      <c r="J116" s="26">
        <v>0.53750500000000001</v>
      </c>
      <c r="K116" s="3"/>
      <c r="L116" s="3"/>
      <c r="M116" s="3"/>
      <c r="N116" s="3"/>
      <c r="O116" s="3">
        <f t="shared" si="6"/>
        <v>0.53950500000000001</v>
      </c>
      <c r="P116" s="109">
        <f t="shared" si="7"/>
        <v>0.53950500000000001</v>
      </c>
    </row>
    <row r="117" spans="1:16" s="28" customFormat="1" ht="8.1" customHeight="1" outlineLevel="1">
      <c r="A117" s="121" t="s">
        <v>152</v>
      </c>
      <c r="B117" s="122"/>
      <c r="C117" s="123" t="s">
        <v>153</v>
      </c>
      <c r="D117" s="124"/>
      <c r="E117" s="124"/>
      <c r="F117" s="124"/>
      <c r="G117" s="125"/>
      <c r="H117" s="46" t="s">
        <v>10</v>
      </c>
      <c r="I117" s="3">
        <v>2.9980000000000002</v>
      </c>
      <c r="J117" s="26">
        <f>J118</f>
        <v>2.9980000000000002</v>
      </c>
      <c r="K117" s="3"/>
      <c r="L117" s="3"/>
      <c r="M117" s="3"/>
      <c r="N117" s="3"/>
      <c r="O117" s="3">
        <f t="shared" ref="O117:O155" si="9">I117+J117+K117+M117+N117</f>
        <v>5.9960000000000004</v>
      </c>
      <c r="P117" s="109">
        <f t="shared" ref="P117:P155" si="10">I117+J117+L117+M117+N117</f>
        <v>5.9960000000000004</v>
      </c>
    </row>
    <row r="118" spans="1:16" s="28" customFormat="1" ht="8.1" customHeight="1" outlineLevel="1">
      <c r="A118" s="121" t="s">
        <v>154</v>
      </c>
      <c r="B118" s="122"/>
      <c r="C118" s="123" t="s">
        <v>155</v>
      </c>
      <c r="D118" s="124"/>
      <c r="E118" s="124"/>
      <c r="F118" s="124"/>
      <c r="G118" s="125"/>
      <c r="H118" s="46" t="s">
        <v>10</v>
      </c>
      <c r="I118" s="3">
        <v>2.9980000000000002</v>
      </c>
      <c r="J118" s="26">
        <v>2.9980000000000002</v>
      </c>
      <c r="K118" s="3"/>
      <c r="L118" s="3"/>
      <c r="M118" s="3"/>
      <c r="N118" s="3"/>
      <c r="O118" s="3">
        <f t="shared" si="9"/>
        <v>5.9960000000000004</v>
      </c>
      <c r="P118" s="109">
        <f t="shared" si="10"/>
        <v>5.9960000000000004</v>
      </c>
    </row>
    <row r="119" spans="1:16" s="28" customFormat="1" ht="8.25" customHeight="1" outlineLevel="1">
      <c r="A119" s="121" t="s">
        <v>156</v>
      </c>
      <c r="B119" s="122"/>
      <c r="C119" s="123" t="s">
        <v>157</v>
      </c>
      <c r="D119" s="124"/>
      <c r="E119" s="124"/>
      <c r="F119" s="124"/>
      <c r="G119" s="125"/>
      <c r="H119" s="46" t="s">
        <v>10</v>
      </c>
      <c r="I119" s="4">
        <v>2.3550000000000004</v>
      </c>
      <c r="J119" s="51">
        <v>8.7019099999999998</v>
      </c>
      <c r="K119" s="3"/>
      <c r="L119" s="3"/>
      <c r="M119" s="3"/>
      <c r="N119" s="3"/>
      <c r="O119" s="3">
        <f t="shared" si="9"/>
        <v>11.05691</v>
      </c>
      <c r="P119" s="109">
        <f t="shared" si="10"/>
        <v>11.05691</v>
      </c>
    </row>
    <row r="120" spans="1:16" s="28" customFormat="1" ht="8.25" customHeight="1" outlineLevel="1">
      <c r="A120" s="121" t="s">
        <v>158</v>
      </c>
      <c r="B120" s="122"/>
      <c r="C120" s="123" t="s">
        <v>111</v>
      </c>
      <c r="D120" s="124"/>
      <c r="E120" s="124"/>
      <c r="F120" s="124"/>
      <c r="G120" s="125"/>
      <c r="H120" s="46" t="s">
        <v>10</v>
      </c>
      <c r="I120" s="3">
        <v>46.733716299999998</v>
      </c>
      <c r="J120" s="26">
        <f>50.0570683-J86</f>
        <v>46.280632300000001</v>
      </c>
      <c r="K120" s="3">
        <v>8.1097606215438205</v>
      </c>
      <c r="L120" s="3">
        <v>5.7813958228715112</v>
      </c>
      <c r="M120" s="3">
        <v>6.6109516555077299</v>
      </c>
      <c r="N120" s="3">
        <v>6.8066358245107601</v>
      </c>
      <c r="O120" s="3">
        <f t="shared" si="9"/>
        <v>114.54169670156232</v>
      </c>
      <c r="P120" s="109">
        <f t="shared" si="10"/>
        <v>112.21333190289002</v>
      </c>
    </row>
    <row r="121" spans="1:16" s="28" customFormat="1" ht="8.1" customHeight="1" outlineLevel="1">
      <c r="A121" s="121" t="s">
        <v>159</v>
      </c>
      <c r="B121" s="122"/>
      <c r="C121" s="123" t="s">
        <v>160</v>
      </c>
      <c r="D121" s="124"/>
      <c r="E121" s="124"/>
      <c r="F121" s="124"/>
      <c r="G121" s="125"/>
      <c r="H121" s="46" t="s">
        <v>10</v>
      </c>
      <c r="I121" s="3">
        <v>9.4984099999999998</v>
      </c>
      <c r="J121" s="26">
        <v>9.4984099999999998</v>
      </c>
      <c r="K121" s="3">
        <v>8.1097606215438205</v>
      </c>
      <c r="L121" s="3">
        <v>5.7813958228715112</v>
      </c>
      <c r="M121" s="3">
        <v>6.6109516555077299</v>
      </c>
      <c r="N121" s="3">
        <v>6.8066358245107601</v>
      </c>
      <c r="O121" s="3">
        <f t="shared" si="9"/>
        <v>40.52416810156231</v>
      </c>
      <c r="P121" s="109">
        <f t="shared" si="10"/>
        <v>38.195803302889999</v>
      </c>
    </row>
    <row r="122" spans="1:16" s="28" customFormat="1" ht="8.1" customHeight="1" outlineLevel="1">
      <c r="A122" s="121" t="s">
        <v>161</v>
      </c>
      <c r="B122" s="122"/>
      <c r="C122" s="123" t="s">
        <v>162</v>
      </c>
      <c r="D122" s="124"/>
      <c r="E122" s="124"/>
      <c r="F122" s="124"/>
      <c r="G122" s="125"/>
      <c r="H122" s="46" t="s">
        <v>10</v>
      </c>
      <c r="I122" s="3">
        <v>8.0670000000000002</v>
      </c>
      <c r="J122" s="26">
        <f>11.64791106</f>
        <v>11.64791106</v>
      </c>
      <c r="K122" s="3"/>
      <c r="L122" s="3"/>
      <c r="M122" s="3"/>
      <c r="N122" s="3"/>
      <c r="O122" s="3">
        <f t="shared" si="9"/>
        <v>19.714911059999999</v>
      </c>
      <c r="P122" s="109">
        <f t="shared" si="10"/>
        <v>19.714911059999999</v>
      </c>
    </row>
    <row r="123" spans="1:16" s="28" customFormat="1" ht="8.1" customHeight="1" outlineLevel="1">
      <c r="A123" s="121" t="s">
        <v>163</v>
      </c>
      <c r="B123" s="122"/>
      <c r="C123" s="123" t="s">
        <v>164</v>
      </c>
      <c r="D123" s="124"/>
      <c r="E123" s="124"/>
      <c r="F123" s="124"/>
      <c r="G123" s="125"/>
      <c r="H123" s="46" t="s">
        <v>10</v>
      </c>
      <c r="I123" s="3"/>
      <c r="J123" s="26"/>
      <c r="K123" s="3"/>
      <c r="L123" s="3"/>
      <c r="M123" s="3"/>
      <c r="N123" s="3"/>
      <c r="O123" s="3">
        <f t="shared" si="9"/>
        <v>0</v>
      </c>
      <c r="P123" s="109">
        <f t="shared" si="10"/>
        <v>0</v>
      </c>
    </row>
    <row r="124" spans="1:16" s="28" customFormat="1" ht="8.1" customHeight="1" outlineLevel="1">
      <c r="A124" s="121" t="s">
        <v>165</v>
      </c>
      <c r="B124" s="122"/>
      <c r="C124" s="123" t="s">
        <v>155</v>
      </c>
      <c r="D124" s="124"/>
      <c r="E124" s="124"/>
      <c r="F124" s="124"/>
      <c r="G124" s="125"/>
      <c r="H124" s="46" t="s">
        <v>10</v>
      </c>
      <c r="I124" s="3"/>
      <c r="J124" s="26"/>
      <c r="K124" s="3"/>
      <c r="L124" s="3"/>
      <c r="M124" s="3"/>
      <c r="N124" s="3"/>
      <c r="O124" s="3">
        <f t="shared" si="9"/>
        <v>0</v>
      </c>
      <c r="P124" s="109">
        <f t="shared" si="10"/>
        <v>0</v>
      </c>
    </row>
    <row r="125" spans="1:16" s="28" customFormat="1" ht="8.1" customHeight="1" outlineLevel="1" thickBot="1">
      <c r="A125" s="161" t="s">
        <v>166</v>
      </c>
      <c r="B125" s="162"/>
      <c r="C125" s="123" t="s">
        <v>167</v>
      </c>
      <c r="D125" s="124"/>
      <c r="E125" s="124"/>
      <c r="F125" s="124"/>
      <c r="G125" s="125"/>
      <c r="H125" s="46" t="s">
        <v>10</v>
      </c>
      <c r="I125" s="3">
        <v>18.369999999999997</v>
      </c>
      <c r="J125" s="26">
        <f>22.009551+15</f>
        <v>37.009551000000002</v>
      </c>
      <c r="K125" s="3"/>
      <c r="L125" s="3"/>
      <c r="M125" s="3"/>
      <c r="N125" s="3"/>
      <c r="O125" s="3">
        <f t="shared" si="9"/>
        <v>55.379550999999999</v>
      </c>
      <c r="P125" s="109">
        <f t="shared" si="10"/>
        <v>55.379550999999999</v>
      </c>
    </row>
    <row r="126" spans="1:16" s="28" customFormat="1" ht="18" customHeight="1">
      <c r="A126" s="154" t="s">
        <v>168</v>
      </c>
      <c r="B126" s="155"/>
      <c r="C126" s="130" t="s">
        <v>169</v>
      </c>
      <c r="D126" s="131"/>
      <c r="E126" s="131"/>
      <c r="F126" s="131"/>
      <c r="G126" s="132"/>
      <c r="H126" s="81" t="s">
        <v>10</v>
      </c>
      <c r="I126" s="2">
        <v>49.432375489999941</v>
      </c>
      <c r="J126" s="2">
        <f>J98+J113</f>
        <v>81.832294100000013</v>
      </c>
      <c r="K126" s="2">
        <v>36.492862607127165</v>
      </c>
      <c r="L126" s="2">
        <v>40.388856019347749</v>
      </c>
      <c r="M126" s="2">
        <v>25.105421539676566</v>
      </c>
      <c r="N126" s="2">
        <v>24.793950466209079</v>
      </c>
      <c r="O126" s="2">
        <f t="shared" si="9"/>
        <v>217.65690420301277</v>
      </c>
      <c r="P126" s="2">
        <f t="shared" si="10"/>
        <v>221.55289761523335</v>
      </c>
    </row>
    <row r="127" spans="1:16" s="28" customFormat="1" ht="16.5" hidden="1" customHeight="1" outlineLevel="2">
      <c r="A127" s="88" t="s">
        <v>170</v>
      </c>
      <c r="B127" s="89"/>
      <c r="C127" s="43" t="s">
        <v>171</v>
      </c>
      <c r="D127" s="44"/>
      <c r="E127" s="44"/>
      <c r="F127" s="44"/>
      <c r="G127" s="45"/>
      <c r="H127" s="46" t="s">
        <v>10</v>
      </c>
      <c r="I127" s="3">
        <v>0</v>
      </c>
      <c r="J127" s="3">
        <v>0</v>
      </c>
      <c r="K127" s="3">
        <v>0</v>
      </c>
      <c r="L127" s="3">
        <v>0</v>
      </c>
      <c r="M127" s="3">
        <v>0</v>
      </c>
      <c r="N127" s="3">
        <v>0</v>
      </c>
      <c r="O127" s="3">
        <f t="shared" si="9"/>
        <v>0</v>
      </c>
      <c r="P127" s="109">
        <f t="shared" si="10"/>
        <v>0</v>
      </c>
    </row>
    <row r="128" spans="1:16" s="28" customFormat="1" ht="16.5" hidden="1" customHeight="1" outlineLevel="2">
      <c r="A128" s="88" t="s">
        <v>172</v>
      </c>
      <c r="B128" s="89"/>
      <c r="C128" s="43" t="s">
        <v>14</v>
      </c>
      <c r="D128" s="44"/>
      <c r="E128" s="44"/>
      <c r="F128" s="44"/>
      <c r="G128" s="45"/>
      <c r="H128" s="46" t="s">
        <v>10</v>
      </c>
      <c r="I128" s="3">
        <v>0</v>
      </c>
      <c r="J128" s="3">
        <v>0</v>
      </c>
      <c r="K128" s="3">
        <v>0</v>
      </c>
      <c r="L128" s="3">
        <v>0</v>
      </c>
      <c r="M128" s="3">
        <v>0</v>
      </c>
      <c r="N128" s="3">
        <v>0</v>
      </c>
      <c r="O128" s="3">
        <f t="shared" si="9"/>
        <v>0</v>
      </c>
      <c r="P128" s="109">
        <f t="shared" si="10"/>
        <v>0</v>
      </c>
    </row>
    <row r="129" spans="1:16" s="28" customFormat="1" ht="16.5" hidden="1" customHeight="1" outlineLevel="2">
      <c r="A129" s="88" t="s">
        <v>173</v>
      </c>
      <c r="B129" s="89"/>
      <c r="C129" s="43" t="s">
        <v>16</v>
      </c>
      <c r="D129" s="44"/>
      <c r="E129" s="44"/>
      <c r="F129" s="44"/>
      <c r="G129" s="45"/>
      <c r="H129" s="46" t="s">
        <v>10</v>
      </c>
      <c r="I129" s="3">
        <v>0</v>
      </c>
      <c r="J129" s="3">
        <v>0</v>
      </c>
      <c r="K129" s="3">
        <v>0</v>
      </c>
      <c r="L129" s="3">
        <v>0</v>
      </c>
      <c r="M129" s="3">
        <v>0</v>
      </c>
      <c r="N129" s="3">
        <v>0</v>
      </c>
      <c r="O129" s="3">
        <f t="shared" si="9"/>
        <v>0</v>
      </c>
      <c r="P129" s="109">
        <f t="shared" si="10"/>
        <v>0</v>
      </c>
    </row>
    <row r="130" spans="1:16" s="28" customFormat="1" ht="16.5" hidden="1" customHeight="1" outlineLevel="2">
      <c r="A130" s="88" t="s">
        <v>174</v>
      </c>
      <c r="B130" s="89"/>
      <c r="C130" s="43" t="s">
        <v>18</v>
      </c>
      <c r="D130" s="44"/>
      <c r="E130" s="44"/>
      <c r="F130" s="44"/>
      <c r="G130" s="45"/>
      <c r="H130" s="46" t="s">
        <v>10</v>
      </c>
      <c r="I130" s="3">
        <v>0</v>
      </c>
      <c r="J130" s="3">
        <v>0</v>
      </c>
      <c r="K130" s="3">
        <v>0</v>
      </c>
      <c r="L130" s="3">
        <v>0</v>
      </c>
      <c r="M130" s="3">
        <v>0</v>
      </c>
      <c r="N130" s="3">
        <v>0</v>
      </c>
      <c r="O130" s="3">
        <f t="shared" si="9"/>
        <v>0</v>
      </c>
      <c r="P130" s="109">
        <f t="shared" si="10"/>
        <v>0</v>
      </c>
    </row>
    <row r="131" spans="1:16" s="28" customFormat="1" ht="16.5" hidden="1" customHeight="1" outlineLevel="2">
      <c r="A131" s="88" t="s">
        <v>175</v>
      </c>
      <c r="B131" s="89"/>
      <c r="C131" s="43" t="s">
        <v>20</v>
      </c>
      <c r="D131" s="44"/>
      <c r="E131" s="44"/>
      <c r="F131" s="44"/>
      <c r="G131" s="45"/>
      <c r="H131" s="46" t="s">
        <v>10</v>
      </c>
      <c r="I131" s="3">
        <v>0</v>
      </c>
      <c r="J131" s="3">
        <v>0</v>
      </c>
      <c r="K131" s="3">
        <v>0</v>
      </c>
      <c r="L131" s="3">
        <v>0</v>
      </c>
      <c r="M131" s="3">
        <v>0</v>
      </c>
      <c r="N131" s="3">
        <v>0</v>
      </c>
      <c r="O131" s="3">
        <f t="shared" si="9"/>
        <v>0</v>
      </c>
      <c r="P131" s="109">
        <f t="shared" si="10"/>
        <v>0</v>
      </c>
    </row>
    <row r="132" spans="1:16" s="28" customFormat="1" ht="8.1" customHeight="1" outlineLevel="1" collapsed="1">
      <c r="A132" s="172" t="s">
        <v>176</v>
      </c>
      <c r="B132" s="122"/>
      <c r="C132" s="123" t="s">
        <v>22</v>
      </c>
      <c r="D132" s="124"/>
      <c r="E132" s="124"/>
      <c r="F132" s="124"/>
      <c r="G132" s="125"/>
      <c r="H132" s="46" t="s">
        <v>10</v>
      </c>
      <c r="I132" s="3">
        <v>34.525970219999948</v>
      </c>
      <c r="J132" s="3">
        <f>J104+J113</f>
        <v>71.085214580000013</v>
      </c>
      <c r="K132" s="3">
        <v>32.703471247127162</v>
      </c>
      <c r="L132" s="3">
        <v>33.777010667427753</v>
      </c>
      <c r="M132" s="3">
        <v>18.209266837624003</v>
      </c>
      <c r="N132" s="3">
        <v>17.621949576074417</v>
      </c>
      <c r="O132" s="3">
        <f t="shared" si="9"/>
        <v>174.14587246082556</v>
      </c>
      <c r="P132" s="109">
        <f t="shared" si="10"/>
        <v>175.21941188112615</v>
      </c>
    </row>
    <row r="133" spans="1:16" s="28" customFormat="1" ht="16.5" hidden="1" customHeight="1" outlineLevel="2">
      <c r="A133" s="88" t="s">
        <v>177</v>
      </c>
      <c r="B133" s="89"/>
      <c r="C133" s="43" t="s">
        <v>26</v>
      </c>
      <c r="D133" s="44"/>
      <c r="E133" s="44"/>
      <c r="F133" s="44"/>
      <c r="G133" s="45"/>
      <c r="H133" s="46" t="s">
        <v>10</v>
      </c>
      <c r="I133" s="3">
        <v>0</v>
      </c>
      <c r="J133" s="3">
        <v>0</v>
      </c>
      <c r="K133" s="3">
        <v>0</v>
      </c>
      <c r="L133" s="3">
        <v>0</v>
      </c>
      <c r="M133" s="3">
        <v>0</v>
      </c>
      <c r="N133" s="3">
        <v>0</v>
      </c>
      <c r="O133" s="3">
        <f t="shared" si="9"/>
        <v>0</v>
      </c>
      <c r="P133" s="109">
        <f t="shared" si="10"/>
        <v>0</v>
      </c>
    </row>
    <row r="134" spans="1:16" s="28" customFormat="1" ht="8.1" customHeight="1" outlineLevel="1" collapsed="1">
      <c r="A134" s="172" t="s">
        <v>178</v>
      </c>
      <c r="B134" s="122"/>
      <c r="C134" s="123" t="s">
        <v>28</v>
      </c>
      <c r="D134" s="124"/>
      <c r="E134" s="124"/>
      <c r="F134" s="124"/>
      <c r="G134" s="125"/>
      <c r="H134" s="46" t="s">
        <v>10</v>
      </c>
      <c r="I134" s="3">
        <v>10.41946016</v>
      </c>
      <c r="J134" s="3">
        <f>J106</f>
        <v>7.6603469199999932</v>
      </c>
      <c r="K134" s="3">
        <v>3.0016000000000007</v>
      </c>
      <c r="L134" s="3">
        <v>4.2464019699840003</v>
      </c>
      <c r="M134" s="3">
        <v>4.4289972546933125</v>
      </c>
      <c r="N134" s="3">
        <v>4.6061571448810446</v>
      </c>
      <c r="O134" s="3">
        <f t="shared" si="9"/>
        <v>30.116561479574351</v>
      </c>
      <c r="P134" s="109">
        <f t="shared" si="10"/>
        <v>31.361363449558354</v>
      </c>
    </row>
    <row r="135" spans="1:16" s="28" customFormat="1" ht="16.5" hidden="1" customHeight="1" outlineLevel="2">
      <c r="A135" s="172" t="s">
        <v>179</v>
      </c>
      <c r="B135" s="122"/>
      <c r="C135" s="123" t="s">
        <v>30</v>
      </c>
      <c r="D135" s="124"/>
      <c r="E135" s="124"/>
      <c r="F135" s="124"/>
      <c r="G135" s="125"/>
      <c r="H135" s="46" t="s">
        <v>10</v>
      </c>
      <c r="I135" s="3">
        <v>0</v>
      </c>
      <c r="J135" s="3">
        <v>0</v>
      </c>
      <c r="K135" s="3">
        <v>0</v>
      </c>
      <c r="L135" s="3">
        <v>0</v>
      </c>
      <c r="M135" s="3">
        <v>0</v>
      </c>
      <c r="N135" s="3">
        <v>0</v>
      </c>
      <c r="O135" s="3">
        <f t="shared" si="9"/>
        <v>0</v>
      </c>
      <c r="P135" s="109">
        <f t="shared" si="10"/>
        <v>0</v>
      </c>
    </row>
    <row r="136" spans="1:16" s="28" customFormat="1" ht="16.5" hidden="1" customHeight="1" outlineLevel="2">
      <c r="A136" s="172" t="s">
        <v>180</v>
      </c>
      <c r="B136" s="122"/>
      <c r="C136" s="123" t="s">
        <v>32</v>
      </c>
      <c r="D136" s="124"/>
      <c r="E136" s="124"/>
      <c r="F136" s="124"/>
      <c r="G136" s="125"/>
      <c r="H136" s="46" t="s">
        <v>10</v>
      </c>
      <c r="I136" s="3">
        <v>0</v>
      </c>
      <c r="J136" s="3">
        <v>0</v>
      </c>
      <c r="K136" s="3">
        <v>0</v>
      </c>
      <c r="L136" s="3">
        <v>0</v>
      </c>
      <c r="M136" s="3">
        <v>0</v>
      </c>
      <c r="N136" s="3">
        <v>0</v>
      </c>
      <c r="O136" s="3">
        <f t="shared" si="9"/>
        <v>0</v>
      </c>
      <c r="P136" s="109">
        <f t="shared" si="10"/>
        <v>0</v>
      </c>
    </row>
    <row r="137" spans="1:16" s="28" customFormat="1" ht="16.5" hidden="1" customHeight="1" outlineLevel="2">
      <c r="A137" s="172" t="s">
        <v>181</v>
      </c>
      <c r="B137" s="122"/>
      <c r="C137" s="123" t="s">
        <v>34</v>
      </c>
      <c r="D137" s="124"/>
      <c r="E137" s="124"/>
      <c r="F137" s="124"/>
      <c r="G137" s="125"/>
      <c r="H137" s="46" t="s">
        <v>10</v>
      </c>
      <c r="I137" s="3">
        <v>0</v>
      </c>
      <c r="J137" s="3">
        <v>0</v>
      </c>
      <c r="K137" s="3">
        <v>0</v>
      </c>
      <c r="L137" s="3">
        <v>0</v>
      </c>
      <c r="M137" s="3">
        <v>0</v>
      </c>
      <c r="N137" s="3">
        <v>0</v>
      </c>
      <c r="O137" s="3">
        <f t="shared" si="9"/>
        <v>0</v>
      </c>
      <c r="P137" s="109">
        <f t="shared" si="10"/>
        <v>0</v>
      </c>
    </row>
    <row r="138" spans="1:16" s="28" customFormat="1" ht="16.5" hidden="1" customHeight="1" outlineLevel="2">
      <c r="A138" s="172" t="s">
        <v>182</v>
      </c>
      <c r="B138" s="122"/>
      <c r="C138" s="123" t="s">
        <v>36</v>
      </c>
      <c r="D138" s="124"/>
      <c r="E138" s="124"/>
      <c r="F138" s="124"/>
      <c r="G138" s="125"/>
      <c r="H138" s="46" t="s">
        <v>10</v>
      </c>
      <c r="I138" s="3">
        <v>0</v>
      </c>
      <c r="J138" s="3">
        <v>0</v>
      </c>
      <c r="K138" s="3">
        <v>0</v>
      </c>
      <c r="L138" s="3">
        <v>0</v>
      </c>
      <c r="M138" s="3">
        <v>0</v>
      </c>
      <c r="N138" s="3">
        <v>0</v>
      </c>
      <c r="O138" s="3">
        <f t="shared" si="9"/>
        <v>0</v>
      </c>
      <c r="P138" s="109">
        <f t="shared" si="10"/>
        <v>0</v>
      </c>
    </row>
    <row r="139" spans="1:16" s="28" customFormat="1" ht="16.5" hidden="1" customHeight="1" outlineLevel="2">
      <c r="A139" s="172" t="s">
        <v>183</v>
      </c>
      <c r="B139" s="122"/>
      <c r="C139" s="123" t="s">
        <v>38</v>
      </c>
      <c r="D139" s="124"/>
      <c r="E139" s="124"/>
      <c r="F139" s="124"/>
      <c r="G139" s="125"/>
      <c r="H139" s="46" t="s">
        <v>10</v>
      </c>
      <c r="I139" s="3">
        <v>0</v>
      </c>
      <c r="J139" s="3">
        <v>0</v>
      </c>
      <c r="K139" s="3">
        <v>0</v>
      </c>
      <c r="L139" s="3">
        <v>0</v>
      </c>
      <c r="M139" s="3">
        <v>0</v>
      </c>
      <c r="N139" s="3">
        <v>0</v>
      </c>
      <c r="O139" s="3">
        <f t="shared" si="9"/>
        <v>0</v>
      </c>
      <c r="P139" s="109">
        <f t="shared" si="10"/>
        <v>0</v>
      </c>
    </row>
    <row r="140" spans="1:16" s="28" customFormat="1" ht="8.1" customHeight="1" outlineLevel="1" collapsed="1" thickBot="1">
      <c r="A140" s="173" t="s">
        <v>184</v>
      </c>
      <c r="B140" s="162"/>
      <c r="C140" s="123" t="s">
        <v>40</v>
      </c>
      <c r="D140" s="124"/>
      <c r="E140" s="124"/>
      <c r="F140" s="124"/>
      <c r="G140" s="125"/>
      <c r="H140" s="46" t="s">
        <v>10</v>
      </c>
      <c r="I140" s="3">
        <v>4.4869451100000006</v>
      </c>
      <c r="J140" s="3">
        <f>J112</f>
        <v>3.0867326000000004</v>
      </c>
      <c r="K140" s="3">
        <v>0.78779136000000016</v>
      </c>
      <c r="L140" s="3">
        <v>2.3654433819360001</v>
      </c>
      <c r="M140" s="3">
        <v>2.4671574473592481</v>
      </c>
      <c r="N140" s="3">
        <v>2.565843745253618</v>
      </c>
      <c r="O140" s="3">
        <f t="shared" si="9"/>
        <v>13.394470262612868</v>
      </c>
      <c r="P140" s="109">
        <f t="shared" si="10"/>
        <v>14.972122284548869</v>
      </c>
    </row>
    <row r="141" spans="1:16" s="28" customFormat="1">
      <c r="A141" s="154" t="s">
        <v>185</v>
      </c>
      <c r="B141" s="155"/>
      <c r="C141" s="130" t="s">
        <v>186</v>
      </c>
      <c r="D141" s="131"/>
      <c r="E141" s="131"/>
      <c r="F141" s="131"/>
      <c r="G141" s="132"/>
      <c r="H141" s="81" t="s">
        <v>10</v>
      </c>
      <c r="I141" s="2">
        <v>13.363</v>
      </c>
      <c r="J141" s="2">
        <f>J147+J149+J155</f>
        <v>20.509897999999996</v>
      </c>
      <c r="K141" s="2">
        <v>13.070396272</v>
      </c>
      <c r="L141" s="2">
        <v>13.967481337980001</v>
      </c>
      <c r="M141" s="2">
        <v>7.9290932987960741</v>
      </c>
      <c r="N141" s="2">
        <v>7.9001465726799598</v>
      </c>
      <c r="O141" s="2">
        <f t="shared" si="9"/>
        <v>62.772534143476022</v>
      </c>
      <c r="P141" s="2">
        <f t="shared" si="10"/>
        <v>63.66961920945603</v>
      </c>
    </row>
    <row r="142" spans="1:16" s="28" customFormat="1" ht="16.5" hidden="1" customHeight="1" outlineLevel="2">
      <c r="A142" s="88" t="s">
        <v>187</v>
      </c>
      <c r="B142" s="89"/>
      <c r="C142" s="43" t="s">
        <v>12</v>
      </c>
      <c r="D142" s="44"/>
      <c r="E142" s="44"/>
      <c r="F142" s="44"/>
      <c r="G142" s="45"/>
      <c r="H142" s="46" t="s">
        <v>10</v>
      </c>
      <c r="I142" s="3">
        <v>0</v>
      </c>
      <c r="J142" s="3">
        <v>0</v>
      </c>
      <c r="K142" s="3">
        <v>0</v>
      </c>
      <c r="L142" s="3">
        <v>0</v>
      </c>
      <c r="M142" s="3">
        <v>0</v>
      </c>
      <c r="N142" s="3">
        <v>0</v>
      </c>
      <c r="O142" s="3">
        <f t="shared" si="9"/>
        <v>0</v>
      </c>
      <c r="P142" s="109">
        <f t="shared" si="10"/>
        <v>0</v>
      </c>
    </row>
    <row r="143" spans="1:16" s="28" customFormat="1" ht="16.5" hidden="1" customHeight="1" outlineLevel="2">
      <c r="A143" s="88" t="s">
        <v>188</v>
      </c>
      <c r="B143" s="89"/>
      <c r="C143" s="43" t="s">
        <v>14</v>
      </c>
      <c r="D143" s="44"/>
      <c r="E143" s="44"/>
      <c r="F143" s="44"/>
      <c r="G143" s="45"/>
      <c r="H143" s="46" t="s">
        <v>10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  <c r="N143" s="3">
        <v>0</v>
      </c>
      <c r="O143" s="3">
        <f t="shared" si="9"/>
        <v>0</v>
      </c>
      <c r="P143" s="109">
        <f t="shared" si="10"/>
        <v>0</v>
      </c>
    </row>
    <row r="144" spans="1:16" s="28" customFormat="1" ht="16.5" hidden="1" customHeight="1" outlineLevel="2">
      <c r="A144" s="88" t="s">
        <v>189</v>
      </c>
      <c r="B144" s="89"/>
      <c r="C144" s="43" t="s">
        <v>16</v>
      </c>
      <c r="D144" s="44"/>
      <c r="E144" s="44"/>
      <c r="F144" s="44"/>
      <c r="G144" s="45"/>
      <c r="H144" s="46" t="s">
        <v>10</v>
      </c>
      <c r="I144" s="3">
        <v>0</v>
      </c>
      <c r="J144" s="3">
        <v>0</v>
      </c>
      <c r="K144" s="3">
        <v>0</v>
      </c>
      <c r="L144" s="3">
        <v>0</v>
      </c>
      <c r="M144" s="3">
        <v>0</v>
      </c>
      <c r="N144" s="3">
        <v>0</v>
      </c>
      <c r="O144" s="3">
        <f t="shared" si="9"/>
        <v>0</v>
      </c>
      <c r="P144" s="109">
        <f t="shared" si="10"/>
        <v>0</v>
      </c>
    </row>
    <row r="145" spans="1:16" s="28" customFormat="1" ht="16.5" hidden="1" customHeight="1" outlineLevel="2">
      <c r="A145" s="88" t="s">
        <v>190</v>
      </c>
      <c r="B145" s="89"/>
      <c r="C145" s="43" t="s">
        <v>18</v>
      </c>
      <c r="D145" s="44"/>
      <c r="E145" s="44"/>
      <c r="F145" s="44"/>
      <c r="G145" s="45"/>
      <c r="H145" s="46" t="s">
        <v>10</v>
      </c>
      <c r="I145" s="3">
        <v>0</v>
      </c>
      <c r="J145" s="3">
        <v>0</v>
      </c>
      <c r="K145" s="3">
        <v>0</v>
      </c>
      <c r="L145" s="3">
        <v>0</v>
      </c>
      <c r="M145" s="3">
        <v>0</v>
      </c>
      <c r="N145" s="3">
        <v>0</v>
      </c>
      <c r="O145" s="3">
        <f t="shared" si="9"/>
        <v>0</v>
      </c>
      <c r="P145" s="109">
        <f t="shared" si="10"/>
        <v>0</v>
      </c>
    </row>
    <row r="146" spans="1:16" s="28" customFormat="1" ht="16.5" hidden="1" customHeight="1" outlineLevel="2">
      <c r="A146" s="88" t="s">
        <v>191</v>
      </c>
      <c r="B146" s="89"/>
      <c r="C146" s="43" t="s">
        <v>192</v>
      </c>
      <c r="D146" s="44"/>
      <c r="E146" s="44"/>
      <c r="F146" s="44"/>
      <c r="G146" s="45"/>
      <c r="H146" s="46" t="s">
        <v>10</v>
      </c>
      <c r="I146" s="3">
        <v>0</v>
      </c>
      <c r="J146" s="3">
        <v>0</v>
      </c>
      <c r="K146" s="3">
        <v>0</v>
      </c>
      <c r="L146" s="3">
        <v>0</v>
      </c>
      <c r="M146" s="3">
        <v>0</v>
      </c>
      <c r="N146" s="3">
        <v>0</v>
      </c>
      <c r="O146" s="3">
        <f t="shared" si="9"/>
        <v>0</v>
      </c>
      <c r="P146" s="109">
        <f t="shared" si="10"/>
        <v>0</v>
      </c>
    </row>
    <row r="147" spans="1:16" s="28" customFormat="1" ht="8.1" customHeight="1" outlineLevel="1" collapsed="1">
      <c r="A147" s="121" t="s">
        <v>193</v>
      </c>
      <c r="B147" s="122"/>
      <c r="C147" s="123" t="s">
        <v>194</v>
      </c>
      <c r="D147" s="124"/>
      <c r="E147" s="124"/>
      <c r="F147" s="124"/>
      <c r="G147" s="125"/>
      <c r="H147" s="46" t="s">
        <v>10</v>
      </c>
      <c r="I147" s="3">
        <v>9.4846021647075816</v>
      </c>
      <c r="J147" s="3">
        <f>13.33726+4.412248</f>
        <v>17.749507999999999</v>
      </c>
      <c r="K147" s="3">
        <v>12.312518000000001</v>
      </c>
      <c r="L147" s="3">
        <v>12.31452</v>
      </c>
      <c r="M147" s="4">
        <v>6.2050546232829333</v>
      </c>
      <c r="N147" s="4">
        <v>6.1071463501462944</v>
      </c>
      <c r="O147" s="3">
        <f t="shared" si="9"/>
        <v>51.858829138136812</v>
      </c>
      <c r="P147" s="109">
        <f t="shared" si="10"/>
        <v>51.86083113813681</v>
      </c>
    </row>
    <row r="148" spans="1:16" s="28" customFormat="1" ht="16.5" hidden="1" customHeight="1" outlineLevel="2">
      <c r="A148" s="121" t="s">
        <v>195</v>
      </c>
      <c r="B148" s="122"/>
      <c r="C148" s="123" t="s">
        <v>196</v>
      </c>
      <c r="D148" s="124"/>
      <c r="E148" s="124"/>
      <c r="F148" s="124"/>
      <c r="G148" s="125"/>
      <c r="H148" s="46" t="s">
        <v>10</v>
      </c>
      <c r="I148" s="3"/>
      <c r="J148" s="3">
        <f t="shared" ref="J148:J154" si="11">J133*0.2</f>
        <v>0</v>
      </c>
      <c r="K148" s="3"/>
      <c r="L148" s="3"/>
      <c r="M148" s="3"/>
      <c r="N148" s="3"/>
      <c r="O148" s="3">
        <f t="shared" si="9"/>
        <v>0</v>
      </c>
      <c r="P148" s="109">
        <f t="shared" si="10"/>
        <v>0</v>
      </c>
    </row>
    <row r="149" spans="1:16" s="28" customFormat="1" ht="8.1" customHeight="1" outlineLevel="1" collapsed="1">
      <c r="A149" s="121" t="s">
        <v>197</v>
      </c>
      <c r="B149" s="122"/>
      <c r="C149" s="123" t="s">
        <v>198</v>
      </c>
      <c r="D149" s="124"/>
      <c r="E149" s="124"/>
      <c r="F149" s="124"/>
      <c r="G149" s="125"/>
      <c r="H149" s="46" t="s">
        <v>10</v>
      </c>
      <c r="I149" s="3">
        <v>2.7108025541077581</v>
      </c>
      <c r="J149" s="3">
        <f>1.51656</f>
        <v>1.5165599999999999</v>
      </c>
      <c r="K149" s="4">
        <v>0.60032000000000019</v>
      </c>
      <c r="L149" s="4">
        <v>1.0616004924960001</v>
      </c>
      <c r="M149" s="4">
        <v>1.1072493136733281</v>
      </c>
      <c r="N149" s="4">
        <v>1.1515392862202611</v>
      </c>
      <c r="O149" s="3">
        <f t="shared" si="9"/>
        <v>7.0864711540013481</v>
      </c>
      <c r="P149" s="109">
        <f t="shared" si="10"/>
        <v>7.547751646497348</v>
      </c>
    </row>
    <row r="150" spans="1:16" s="28" customFormat="1" ht="16.5" hidden="1" customHeight="1" outlineLevel="2">
      <c r="A150" s="121" t="s">
        <v>199</v>
      </c>
      <c r="B150" s="122"/>
      <c r="C150" s="123" t="s">
        <v>200</v>
      </c>
      <c r="D150" s="124"/>
      <c r="E150" s="124"/>
      <c r="F150" s="124"/>
      <c r="G150" s="125"/>
      <c r="H150" s="46" t="s">
        <v>10</v>
      </c>
      <c r="I150" s="3"/>
      <c r="J150" s="3">
        <f t="shared" si="11"/>
        <v>0</v>
      </c>
      <c r="K150" s="4">
        <v>0</v>
      </c>
      <c r="L150" s="4">
        <v>0</v>
      </c>
      <c r="M150" s="4">
        <v>0</v>
      </c>
      <c r="N150" s="4">
        <v>0</v>
      </c>
      <c r="O150" s="3">
        <f t="shared" si="9"/>
        <v>0</v>
      </c>
      <c r="P150" s="109">
        <f t="shared" si="10"/>
        <v>0</v>
      </c>
    </row>
    <row r="151" spans="1:16" s="28" customFormat="1" ht="16.5" hidden="1" customHeight="1" outlineLevel="2">
      <c r="A151" s="121" t="s">
        <v>201</v>
      </c>
      <c r="B151" s="122"/>
      <c r="C151" s="123" t="s">
        <v>202</v>
      </c>
      <c r="D151" s="124"/>
      <c r="E151" s="124"/>
      <c r="F151" s="124"/>
      <c r="G151" s="125"/>
      <c r="H151" s="46" t="s">
        <v>10</v>
      </c>
      <c r="I151" s="3"/>
      <c r="J151" s="3">
        <f t="shared" si="11"/>
        <v>0</v>
      </c>
      <c r="K151" s="4">
        <v>1.5008000000000001</v>
      </c>
      <c r="L151" s="4">
        <v>2.1232009849920002</v>
      </c>
      <c r="M151" s="4">
        <v>2.2144986273466563</v>
      </c>
      <c r="N151" s="4">
        <v>2.3030785724405223</v>
      </c>
      <c r="O151" s="3">
        <f t="shared" si="9"/>
        <v>6.018377199787178</v>
      </c>
      <c r="P151" s="109">
        <f t="shared" si="10"/>
        <v>6.6407781847791796</v>
      </c>
    </row>
    <row r="152" spans="1:16" s="28" customFormat="1" ht="16.5" hidden="1" customHeight="1" outlineLevel="2">
      <c r="A152" s="121" t="s">
        <v>203</v>
      </c>
      <c r="B152" s="122"/>
      <c r="C152" s="123" t="s">
        <v>34</v>
      </c>
      <c r="D152" s="124"/>
      <c r="E152" s="124"/>
      <c r="F152" s="124"/>
      <c r="G152" s="125"/>
      <c r="H152" s="46" t="s">
        <v>10</v>
      </c>
      <c r="I152" s="3"/>
      <c r="J152" s="3">
        <f t="shared" si="11"/>
        <v>0</v>
      </c>
      <c r="K152" s="4">
        <v>0</v>
      </c>
      <c r="L152" s="4">
        <v>0</v>
      </c>
      <c r="M152" s="4">
        <v>0</v>
      </c>
      <c r="N152" s="4">
        <v>0</v>
      </c>
      <c r="O152" s="3">
        <f t="shared" si="9"/>
        <v>0</v>
      </c>
      <c r="P152" s="109">
        <f t="shared" si="10"/>
        <v>0</v>
      </c>
    </row>
    <row r="153" spans="1:16" s="28" customFormat="1" ht="16.5" hidden="1" customHeight="1" outlineLevel="2">
      <c r="A153" s="121" t="s">
        <v>204</v>
      </c>
      <c r="B153" s="122"/>
      <c r="C153" s="123" t="s">
        <v>36</v>
      </c>
      <c r="D153" s="124"/>
      <c r="E153" s="124"/>
      <c r="F153" s="124"/>
      <c r="G153" s="125"/>
      <c r="H153" s="46" t="s">
        <v>10</v>
      </c>
      <c r="I153" s="3"/>
      <c r="J153" s="3">
        <f t="shared" si="11"/>
        <v>0</v>
      </c>
      <c r="K153" s="4">
        <v>0</v>
      </c>
      <c r="L153" s="4">
        <v>0</v>
      </c>
      <c r="M153" s="4">
        <v>0</v>
      </c>
      <c r="N153" s="4">
        <v>0</v>
      </c>
      <c r="O153" s="3">
        <f t="shared" si="9"/>
        <v>0</v>
      </c>
      <c r="P153" s="109">
        <f t="shared" si="10"/>
        <v>0</v>
      </c>
    </row>
    <row r="154" spans="1:16" s="28" customFormat="1" ht="16.5" hidden="1" customHeight="1" outlineLevel="2">
      <c r="A154" s="121" t="s">
        <v>205</v>
      </c>
      <c r="B154" s="122"/>
      <c r="C154" s="123" t="s">
        <v>38</v>
      </c>
      <c r="D154" s="124"/>
      <c r="E154" s="124"/>
      <c r="F154" s="124"/>
      <c r="G154" s="125"/>
      <c r="H154" s="46" t="s">
        <v>10</v>
      </c>
      <c r="I154" s="3"/>
      <c r="J154" s="3">
        <f t="shared" si="11"/>
        <v>0</v>
      </c>
      <c r="K154" s="4">
        <v>0</v>
      </c>
      <c r="L154" s="4">
        <v>0</v>
      </c>
      <c r="M154" s="4">
        <v>0</v>
      </c>
      <c r="N154" s="4">
        <v>0</v>
      </c>
      <c r="O154" s="3">
        <f t="shared" si="9"/>
        <v>0</v>
      </c>
      <c r="P154" s="109">
        <f t="shared" si="10"/>
        <v>0</v>
      </c>
    </row>
    <row r="155" spans="1:16" s="28" customFormat="1" ht="8.1" customHeight="1" outlineLevel="1" collapsed="1" thickBot="1">
      <c r="A155" s="161" t="s">
        <v>206</v>
      </c>
      <c r="B155" s="162"/>
      <c r="C155" s="123" t="s">
        <v>207</v>
      </c>
      <c r="D155" s="124"/>
      <c r="E155" s="124"/>
      <c r="F155" s="124"/>
      <c r="G155" s="125"/>
      <c r="H155" s="46" t="s">
        <v>10</v>
      </c>
      <c r="I155" s="3">
        <v>1.1673562811846596</v>
      </c>
      <c r="J155" s="3">
        <f>0.572874+0.670956</f>
        <v>1.24383</v>
      </c>
      <c r="K155" s="4">
        <v>0.15755827200000005</v>
      </c>
      <c r="L155" s="4">
        <v>0.59136084548400003</v>
      </c>
      <c r="M155" s="4">
        <v>0.61678936183981203</v>
      </c>
      <c r="N155" s="4">
        <v>0.64146093631340451</v>
      </c>
      <c r="O155" s="3">
        <f t="shared" si="9"/>
        <v>3.8269948513378762</v>
      </c>
      <c r="P155" s="109">
        <f t="shared" si="10"/>
        <v>4.2607974248218756</v>
      </c>
    </row>
    <row r="156" spans="1:16" s="28" customFormat="1">
      <c r="A156" s="154" t="s">
        <v>208</v>
      </c>
      <c r="B156" s="155"/>
      <c r="C156" s="130" t="s">
        <v>209</v>
      </c>
      <c r="D156" s="131"/>
      <c r="E156" s="131"/>
      <c r="F156" s="131"/>
      <c r="G156" s="132"/>
      <c r="H156" s="81" t="s">
        <v>10</v>
      </c>
      <c r="I156" s="2">
        <v>36.069375489999942</v>
      </c>
      <c r="J156" s="2">
        <f>J126-J141</f>
        <v>61.32239610000002</v>
      </c>
      <c r="K156" s="2">
        <v>23.422466335127165</v>
      </c>
      <c r="L156" s="2">
        <v>26.421374681367748</v>
      </c>
      <c r="M156" s="2">
        <v>17.176328240880494</v>
      </c>
      <c r="N156" s="2">
        <v>16.893803893529117</v>
      </c>
      <c r="O156" s="2">
        <f t="shared" ref="O156:O187" si="12">I156+J156+K156+M156+N156</f>
        <v>154.88437005953674</v>
      </c>
      <c r="P156" s="30">
        <f t="shared" ref="P156:P170" si="13">I156+J156+L156+M156+N156</f>
        <v>157.8832784057773</v>
      </c>
    </row>
    <row r="157" spans="1:16" s="28" customFormat="1" ht="16.5" hidden="1" customHeight="1" outlineLevel="2">
      <c r="A157" s="88" t="s">
        <v>210</v>
      </c>
      <c r="B157" s="89"/>
      <c r="C157" s="43" t="s">
        <v>12</v>
      </c>
      <c r="D157" s="44"/>
      <c r="E157" s="44"/>
      <c r="F157" s="44"/>
      <c r="G157" s="45"/>
      <c r="H157" s="46" t="s">
        <v>10</v>
      </c>
      <c r="I157" s="3">
        <v>0</v>
      </c>
      <c r="J157" s="3">
        <v>0</v>
      </c>
      <c r="K157" s="3">
        <v>0</v>
      </c>
      <c r="L157" s="3">
        <v>0</v>
      </c>
      <c r="M157" s="3">
        <v>0</v>
      </c>
      <c r="N157" s="3">
        <v>0</v>
      </c>
      <c r="O157" s="3">
        <f t="shared" si="12"/>
        <v>0</v>
      </c>
      <c r="P157" s="30">
        <f t="shared" si="13"/>
        <v>0</v>
      </c>
    </row>
    <row r="158" spans="1:16" s="28" customFormat="1" ht="16.5" hidden="1" customHeight="1" outlineLevel="2">
      <c r="A158" s="88" t="s">
        <v>211</v>
      </c>
      <c r="B158" s="89"/>
      <c r="C158" s="43" t="s">
        <v>14</v>
      </c>
      <c r="D158" s="44"/>
      <c r="E158" s="44"/>
      <c r="F158" s="44"/>
      <c r="G158" s="45"/>
      <c r="H158" s="46" t="s">
        <v>10</v>
      </c>
      <c r="I158" s="3">
        <v>0</v>
      </c>
      <c r="J158" s="3">
        <v>0</v>
      </c>
      <c r="K158" s="3">
        <v>0</v>
      </c>
      <c r="L158" s="3">
        <v>0</v>
      </c>
      <c r="M158" s="3">
        <v>0</v>
      </c>
      <c r="N158" s="3">
        <v>0</v>
      </c>
      <c r="O158" s="3">
        <f t="shared" si="12"/>
        <v>0</v>
      </c>
      <c r="P158" s="30">
        <f t="shared" si="13"/>
        <v>0</v>
      </c>
    </row>
    <row r="159" spans="1:16" s="28" customFormat="1" ht="16.5" hidden="1" customHeight="1" outlineLevel="2">
      <c r="A159" s="88" t="s">
        <v>212</v>
      </c>
      <c r="B159" s="89"/>
      <c r="C159" s="43" t="s">
        <v>16</v>
      </c>
      <c r="D159" s="44"/>
      <c r="E159" s="44"/>
      <c r="F159" s="44"/>
      <c r="G159" s="45"/>
      <c r="H159" s="46" t="s">
        <v>10</v>
      </c>
      <c r="I159" s="3">
        <v>0</v>
      </c>
      <c r="J159" s="3">
        <v>0</v>
      </c>
      <c r="K159" s="3">
        <v>0</v>
      </c>
      <c r="L159" s="3">
        <v>0</v>
      </c>
      <c r="M159" s="3">
        <v>0</v>
      </c>
      <c r="N159" s="3">
        <v>0</v>
      </c>
      <c r="O159" s="3">
        <f t="shared" si="12"/>
        <v>0</v>
      </c>
      <c r="P159" s="30">
        <f t="shared" si="13"/>
        <v>0</v>
      </c>
    </row>
    <row r="160" spans="1:16" s="28" customFormat="1" ht="16.5" hidden="1" customHeight="1" outlineLevel="2">
      <c r="A160" s="88" t="s">
        <v>213</v>
      </c>
      <c r="B160" s="89"/>
      <c r="C160" s="43" t="s">
        <v>18</v>
      </c>
      <c r="D160" s="44"/>
      <c r="E160" s="44"/>
      <c r="F160" s="44"/>
      <c r="G160" s="45"/>
      <c r="H160" s="46" t="s">
        <v>10</v>
      </c>
      <c r="I160" s="3">
        <v>0</v>
      </c>
      <c r="J160" s="3">
        <v>0</v>
      </c>
      <c r="K160" s="3">
        <v>0</v>
      </c>
      <c r="L160" s="3">
        <v>0</v>
      </c>
      <c r="M160" s="3">
        <v>0</v>
      </c>
      <c r="N160" s="3">
        <v>0</v>
      </c>
      <c r="O160" s="3">
        <f t="shared" si="12"/>
        <v>0</v>
      </c>
      <c r="P160" s="30">
        <f t="shared" si="13"/>
        <v>0</v>
      </c>
    </row>
    <row r="161" spans="1:16" s="28" customFormat="1" ht="16.5" hidden="1" customHeight="1" outlineLevel="2">
      <c r="A161" s="88" t="s">
        <v>214</v>
      </c>
      <c r="B161" s="89"/>
      <c r="C161" s="43" t="s">
        <v>20</v>
      </c>
      <c r="D161" s="44"/>
      <c r="E161" s="44"/>
      <c r="F161" s="44"/>
      <c r="G161" s="45"/>
      <c r="H161" s="46" t="s">
        <v>10</v>
      </c>
      <c r="I161" s="3">
        <v>0</v>
      </c>
      <c r="J161" s="3">
        <v>0</v>
      </c>
      <c r="K161" s="3">
        <v>0</v>
      </c>
      <c r="L161" s="3">
        <v>0</v>
      </c>
      <c r="M161" s="3">
        <v>0</v>
      </c>
      <c r="N161" s="3">
        <v>0</v>
      </c>
      <c r="O161" s="3">
        <f t="shared" si="12"/>
        <v>0</v>
      </c>
      <c r="P161" s="30">
        <f t="shared" si="13"/>
        <v>0</v>
      </c>
    </row>
    <row r="162" spans="1:16" s="28" customFormat="1" ht="8.1" customHeight="1" outlineLevel="1" collapsed="1">
      <c r="A162" s="121" t="s">
        <v>215</v>
      </c>
      <c r="B162" s="122"/>
      <c r="C162" s="123" t="s">
        <v>22</v>
      </c>
      <c r="D162" s="124"/>
      <c r="E162" s="124"/>
      <c r="F162" s="124"/>
      <c r="G162" s="125"/>
      <c r="H162" s="46" t="s">
        <v>10</v>
      </c>
      <c r="I162" s="3">
        <v>25.041368055292367</v>
      </c>
      <c r="J162" s="3">
        <f>J132-J147</f>
        <v>53.335706580000014</v>
      </c>
      <c r="K162" s="15">
        <v>20.390953247127161</v>
      </c>
      <c r="L162" s="15">
        <v>21.462490667427751</v>
      </c>
      <c r="M162" s="15">
        <v>12.00421221434107</v>
      </c>
      <c r="N162" s="15">
        <v>11.514803225928123</v>
      </c>
      <c r="O162" s="3">
        <f t="shared" si="12"/>
        <v>122.28704332268873</v>
      </c>
      <c r="P162" s="3">
        <f t="shared" si="13"/>
        <v>123.35858074298932</v>
      </c>
    </row>
    <row r="163" spans="1:16" s="28" customFormat="1" ht="16.5" hidden="1" customHeight="1" outlineLevel="2">
      <c r="A163" s="121" t="s">
        <v>216</v>
      </c>
      <c r="B163" s="122"/>
      <c r="C163" s="123" t="s">
        <v>26</v>
      </c>
      <c r="D163" s="124"/>
      <c r="E163" s="124"/>
      <c r="F163" s="124"/>
      <c r="G163" s="125"/>
      <c r="H163" s="46" t="s">
        <v>10</v>
      </c>
      <c r="I163" s="3">
        <v>0</v>
      </c>
      <c r="J163" s="3">
        <f t="shared" ref="J163:J170" si="14">J133-J148</f>
        <v>0</v>
      </c>
      <c r="K163" s="3">
        <v>0</v>
      </c>
      <c r="L163" s="3">
        <v>0</v>
      </c>
      <c r="M163" s="3">
        <v>0</v>
      </c>
      <c r="N163" s="3">
        <v>0</v>
      </c>
      <c r="O163" s="3">
        <f t="shared" si="12"/>
        <v>0</v>
      </c>
      <c r="P163" s="3">
        <f t="shared" si="13"/>
        <v>0</v>
      </c>
    </row>
    <row r="164" spans="1:16" s="28" customFormat="1" ht="8.1" customHeight="1" outlineLevel="1" collapsed="1">
      <c r="A164" s="121" t="s">
        <v>217</v>
      </c>
      <c r="B164" s="122"/>
      <c r="C164" s="123" t="s">
        <v>28</v>
      </c>
      <c r="D164" s="124"/>
      <c r="E164" s="124"/>
      <c r="F164" s="124"/>
      <c r="G164" s="125"/>
      <c r="H164" s="46" t="s">
        <v>10</v>
      </c>
      <c r="I164" s="3">
        <v>7.7086576058922418</v>
      </c>
      <c r="J164" s="3">
        <f t="shared" si="14"/>
        <v>6.143786919999993</v>
      </c>
      <c r="K164" s="3">
        <v>2.4012800000000007</v>
      </c>
      <c r="L164" s="106">
        <v>3.1848014774880005</v>
      </c>
      <c r="M164" s="3">
        <v>3.3217479410199844</v>
      </c>
      <c r="N164" s="3">
        <v>3.4546178586607832</v>
      </c>
      <c r="O164" s="3">
        <f t="shared" si="12"/>
        <v>23.030090325573003</v>
      </c>
      <c r="P164" s="3">
        <f t="shared" si="13"/>
        <v>23.813611803061004</v>
      </c>
    </row>
    <row r="165" spans="1:16" s="28" customFormat="1" ht="16.5" hidden="1" customHeight="1" outlineLevel="2">
      <c r="A165" s="121" t="s">
        <v>218</v>
      </c>
      <c r="B165" s="122"/>
      <c r="C165" s="123" t="s">
        <v>30</v>
      </c>
      <c r="D165" s="124"/>
      <c r="E165" s="124"/>
      <c r="F165" s="124"/>
      <c r="G165" s="125"/>
      <c r="H165" s="46" t="s">
        <v>10</v>
      </c>
      <c r="I165" s="3">
        <v>0</v>
      </c>
      <c r="J165" s="3">
        <f t="shared" si="14"/>
        <v>0</v>
      </c>
      <c r="K165" s="3">
        <v>0</v>
      </c>
      <c r="L165" s="106">
        <v>0</v>
      </c>
      <c r="M165" s="3">
        <v>0</v>
      </c>
      <c r="N165" s="3">
        <v>0</v>
      </c>
      <c r="O165" s="3">
        <f t="shared" si="12"/>
        <v>0</v>
      </c>
      <c r="P165" s="3">
        <f t="shared" si="13"/>
        <v>0</v>
      </c>
    </row>
    <row r="166" spans="1:16" s="28" customFormat="1" ht="16.5" hidden="1" customHeight="1" outlineLevel="2">
      <c r="A166" s="121" t="s">
        <v>219</v>
      </c>
      <c r="B166" s="122"/>
      <c r="C166" s="123" t="s">
        <v>32</v>
      </c>
      <c r="D166" s="124"/>
      <c r="E166" s="124"/>
      <c r="F166" s="124"/>
      <c r="G166" s="125"/>
      <c r="H166" s="46" t="s">
        <v>10</v>
      </c>
      <c r="I166" s="3">
        <v>0</v>
      </c>
      <c r="J166" s="3">
        <f t="shared" si="14"/>
        <v>0</v>
      </c>
      <c r="K166" s="3">
        <v>0</v>
      </c>
      <c r="L166" s="106">
        <v>0</v>
      </c>
      <c r="M166" s="3">
        <v>0</v>
      </c>
      <c r="N166" s="3">
        <v>0</v>
      </c>
      <c r="O166" s="3">
        <f t="shared" si="12"/>
        <v>0</v>
      </c>
      <c r="P166" s="3">
        <f t="shared" si="13"/>
        <v>0</v>
      </c>
    </row>
    <row r="167" spans="1:16" s="28" customFormat="1" ht="16.5" hidden="1" customHeight="1" outlineLevel="2">
      <c r="A167" s="121" t="s">
        <v>220</v>
      </c>
      <c r="B167" s="122"/>
      <c r="C167" s="123" t="s">
        <v>34</v>
      </c>
      <c r="D167" s="124"/>
      <c r="E167" s="124"/>
      <c r="F167" s="124"/>
      <c r="G167" s="125"/>
      <c r="H167" s="46" t="s">
        <v>10</v>
      </c>
      <c r="I167" s="3">
        <v>0</v>
      </c>
      <c r="J167" s="3">
        <f t="shared" si="14"/>
        <v>0</v>
      </c>
      <c r="K167" s="3">
        <v>0</v>
      </c>
      <c r="L167" s="106">
        <v>0</v>
      </c>
      <c r="M167" s="3">
        <v>0</v>
      </c>
      <c r="N167" s="3">
        <v>0</v>
      </c>
      <c r="O167" s="3">
        <f t="shared" si="12"/>
        <v>0</v>
      </c>
      <c r="P167" s="3">
        <f t="shared" si="13"/>
        <v>0</v>
      </c>
    </row>
    <row r="168" spans="1:16" s="28" customFormat="1" ht="16.5" hidden="1" customHeight="1" outlineLevel="2">
      <c r="A168" s="121" t="s">
        <v>221</v>
      </c>
      <c r="B168" s="122"/>
      <c r="C168" s="123" t="s">
        <v>36</v>
      </c>
      <c r="D168" s="124"/>
      <c r="E168" s="124"/>
      <c r="F168" s="124"/>
      <c r="G168" s="125"/>
      <c r="H168" s="46" t="s">
        <v>10</v>
      </c>
      <c r="I168" s="3">
        <v>0</v>
      </c>
      <c r="J168" s="3">
        <f t="shared" si="14"/>
        <v>0</v>
      </c>
      <c r="K168" s="3">
        <v>0</v>
      </c>
      <c r="L168" s="106">
        <v>0</v>
      </c>
      <c r="M168" s="3">
        <v>0</v>
      </c>
      <c r="N168" s="3">
        <v>0</v>
      </c>
      <c r="O168" s="3">
        <f t="shared" si="12"/>
        <v>0</v>
      </c>
      <c r="P168" s="3">
        <f t="shared" si="13"/>
        <v>0</v>
      </c>
    </row>
    <row r="169" spans="1:16" s="28" customFormat="1" ht="16.5" hidden="1" customHeight="1" outlineLevel="2">
      <c r="A169" s="121" t="s">
        <v>222</v>
      </c>
      <c r="B169" s="122"/>
      <c r="C169" s="123" t="s">
        <v>38</v>
      </c>
      <c r="D169" s="124"/>
      <c r="E169" s="124"/>
      <c r="F169" s="124"/>
      <c r="G169" s="125"/>
      <c r="H169" s="46" t="s">
        <v>10</v>
      </c>
      <c r="I169" s="3">
        <v>0</v>
      </c>
      <c r="J169" s="3">
        <f t="shared" si="14"/>
        <v>0</v>
      </c>
      <c r="K169" s="3">
        <v>0</v>
      </c>
      <c r="L169" s="106">
        <v>0</v>
      </c>
      <c r="M169" s="3">
        <v>0</v>
      </c>
      <c r="N169" s="3">
        <v>0</v>
      </c>
      <c r="O169" s="3">
        <f t="shared" si="12"/>
        <v>0</v>
      </c>
      <c r="P169" s="3">
        <f t="shared" si="13"/>
        <v>0</v>
      </c>
    </row>
    <row r="170" spans="1:16" s="28" customFormat="1" ht="8.1" customHeight="1" outlineLevel="1" collapsed="1" thickBot="1">
      <c r="A170" s="161" t="s">
        <v>223</v>
      </c>
      <c r="B170" s="162"/>
      <c r="C170" s="123" t="s">
        <v>40</v>
      </c>
      <c r="D170" s="124"/>
      <c r="E170" s="124"/>
      <c r="F170" s="124"/>
      <c r="G170" s="125"/>
      <c r="H170" s="46" t="s">
        <v>10</v>
      </c>
      <c r="I170" s="3">
        <v>3.3195888288153412</v>
      </c>
      <c r="J170" s="3">
        <f t="shared" si="14"/>
        <v>1.8429026000000004</v>
      </c>
      <c r="K170" s="3">
        <v>0.63023308800000011</v>
      </c>
      <c r="L170" s="106">
        <v>1.7740825364520001</v>
      </c>
      <c r="M170" s="3">
        <v>1.850368085519436</v>
      </c>
      <c r="N170" s="3">
        <v>1.9243828089402135</v>
      </c>
      <c r="O170" s="3">
        <f t="shared" si="12"/>
        <v>9.5674754112749909</v>
      </c>
      <c r="P170" s="3">
        <f t="shared" si="13"/>
        <v>10.711324859726991</v>
      </c>
    </row>
    <row r="171" spans="1:16" s="28" customFormat="1" ht="8.1" customHeight="1">
      <c r="A171" s="154" t="s">
        <v>224</v>
      </c>
      <c r="B171" s="155"/>
      <c r="C171" s="84" t="s">
        <v>225</v>
      </c>
      <c r="D171" s="85"/>
      <c r="E171" s="85"/>
      <c r="F171" s="85"/>
      <c r="G171" s="86"/>
      <c r="H171" s="81" t="s">
        <v>10</v>
      </c>
      <c r="I171" s="2">
        <v>36.069375489999942</v>
      </c>
      <c r="J171" s="2">
        <f>J156</f>
        <v>61.32239610000002</v>
      </c>
      <c r="K171" s="2">
        <v>23.422466335127165</v>
      </c>
      <c r="L171" s="2">
        <v>26.421374681367748</v>
      </c>
      <c r="M171" s="2">
        <v>17.176328240880494</v>
      </c>
      <c r="N171" s="2">
        <v>16.893803893529117</v>
      </c>
      <c r="O171" s="2">
        <f t="shared" si="12"/>
        <v>154.88437005953674</v>
      </c>
      <c r="P171" s="30">
        <f t="shared" ref="P171:P234" si="15">I171+J171+L171+M171+N171</f>
        <v>157.8832784057773</v>
      </c>
    </row>
    <row r="172" spans="1:16" s="28" customFormat="1" ht="8.1" customHeight="1" outlineLevel="1">
      <c r="A172" s="121" t="s">
        <v>226</v>
      </c>
      <c r="B172" s="122"/>
      <c r="C172" s="123" t="s">
        <v>227</v>
      </c>
      <c r="D172" s="124"/>
      <c r="E172" s="124"/>
      <c r="F172" s="124"/>
      <c r="G172" s="125"/>
      <c r="H172" s="46" t="s">
        <v>10</v>
      </c>
      <c r="I172" s="106">
        <v>17.644999999999996</v>
      </c>
      <c r="J172" s="106">
        <v>8.7354829100000018</v>
      </c>
      <c r="K172" s="15">
        <v>20.390953247127161</v>
      </c>
      <c r="L172" s="15">
        <v>21.462490667427751</v>
      </c>
      <c r="M172" s="15">
        <v>11.77890296488</v>
      </c>
      <c r="N172" s="15">
        <v>11.5149495760744</v>
      </c>
      <c r="O172" s="15">
        <f t="shared" si="12"/>
        <v>70.065288698081559</v>
      </c>
      <c r="P172" s="15">
        <f t="shared" si="15"/>
        <v>71.136826118382146</v>
      </c>
    </row>
    <row r="173" spans="1:16" s="28" customFormat="1" ht="8.1" customHeight="1" outlineLevel="1">
      <c r="A173" s="121" t="s">
        <v>228</v>
      </c>
      <c r="B173" s="122"/>
      <c r="C173" s="123" t="s">
        <v>229</v>
      </c>
      <c r="D173" s="124"/>
      <c r="E173" s="124"/>
      <c r="F173" s="124"/>
      <c r="G173" s="125"/>
      <c r="H173" s="46" t="s">
        <v>10</v>
      </c>
      <c r="I173" s="3"/>
      <c r="J173" s="3"/>
      <c r="K173" s="3"/>
      <c r="L173" s="3"/>
      <c r="M173" s="3"/>
      <c r="N173" s="3"/>
      <c r="O173" s="3">
        <f t="shared" si="12"/>
        <v>0</v>
      </c>
      <c r="P173" s="3">
        <f t="shared" si="15"/>
        <v>0</v>
      </c>
    </row>
    <row r="174" spans="1:16" s="28" customFormat="1" ht="8.1" customHeight="1" outlineLevel="1">
      <c r="A174" s="121" t="s">
        <v>230</v>
      </c>
      <c r="B174" s="122"/>
      <c r="C174" s="123" t="s">
        <v>231</v>
      </c>
      <c r="D174" s="124"/>
      <c r="E174" s="124"/>
      <c r="F174" s="124"/>
      <c r="G174" s="125"/>
      <c r="H174" s="46" t="s">
        <v>10</v>
      </c>
      <c r="I174" s="3"/>
      <c r="J174" s="3"/>
      <c r="K174" s="3"/>
      <c r="L174" s="3"/>
      <c r="M174" s="3"/>
      <c r="N174" s="3"/>
      <c r="O174" s="3">
        <f t="shared" si="12"/>
        <v>0</v>
      </c>
      <c r="P174" s="3">
        <f t="shared" si="15"/>
        <v>0</v>
      </c>
    </row>
    <row r="175" spans="1:16" s="28" customFormat="1" ht="9" outlineLevel="1" thickBot="1">
      <c r="A175" s="161" t="s">
        <v>232</v>
      </c>
      <c r="B175" s="162"/>
      <c r="C175" s="168" t="s">
        <v>233</v>
      </c>
      <c r="D175" s="169"/>
      <c r="E175" s="169"/>
      <c r="F175" s="169"/>
      <c r="G175" s="170"/>
      <c r="H175" s="59" t="s">
        <v>10</v>
      </c>
      <c r="I175" s="3">
        <v>18.424375489999946</v>
      </c>
      <c r="J175" s="3">
        <f>J171-J172</f>
        <v>52.586913190000018</v>
      </c>
      <c r="K175" s="3">
        <v>3.0315130880000041</v>
      </c>
      <c r="L175" s="3">
        <v>4.958884013939997</v>
      </c>
      <c r="M175" s="3">
        <v>5.3974252760004937</v>
      </c>
      <c r="N175" s="3">
        <v>5.3790006676009945</v>
      </c>
      <c r="O175" s="3">
        <f t="shared" si="12"/>
        <v>84.819227711601457</v>
      </c>
      <c r="P175" s="3">
        <f t="shared" si="15"/>
        <v>86.746598637541439</v>
      </c>
    </row>
    <row r="176" spans="1:16" s="28" customFormat="1" ht="9" customHeight="1">
      <c r="A176" s="154" t="s">
        <v>234</v>
      </c>
      <c r="B176" s="155"/>
      <c r="C176" s="91" t="s">
        <v>119</v>
      </c>
      <c r="D176" s="92"/>
      <c r="E176" s="92"/>
      <c r="F176" s="92"/>
      <c r="G176" s="93"/>
      <c r="H176" s="80" t="s">
        <v>235</v>
      </c>
      <c r="I176" s="2"/>
      <c r="J176" s="2"/>
      <c r="K176" s="2"/>
      <c r="L176" s="2"/>
      <c r="M176" s="2"/>
      <c r="N176" s="2"/>
      <c r="O176" s="2">
        <f t="shared" si="12"/>
        <v>0</v>
      </c>
      <c r="P176" s="30">
        <f t="shared" si="15"/>
        <v>0</v>
      </c>
    </row>
    <row r="177" spans="1:16" s="28" customFormat="1" ht="16.5" customHeight="1" outlineLevel="1">
      <c r="A177" s="121" t="s">
        <v>236</v>
      </c>
      <c r="B177" s="122"/>
      <c r="C177" s="123" t="s">
        <v>237</v>
      </c>
      <c r="D177" s="124"/>
      <c r="E177" s="124"/>
      <c r="F177" s="124"/>
      <c r="G177" s="125"/>
      <c r="H177" s="46" t="s">
        <v>10</v>
      </c>
      <c r="I177" s="3">
        <v>91.927333699999934</v>
      </c>
      <c r="J177" s="3">
        <f>J126+J122+J84</f>
        <v>133.65796193</v>
      </c>
      <c r="K177" s="3">
        <v>68.316261655526461</v>
      </c>
      <c r="L177" s="3">
        <v>71.140913044528773</v>
      </c>
      <c r="M177" s="3">
        <v>65.901518574796611</v>
      </c>
      <c r="N177" s="3">
        <v>65.590047501329124</v>
      </c>
      <c r="O177" s="3">
        <f t="shared" si="12"/>
        <v>425.39312336165216</v>
      </c>
      <c r="P177" s="3">
        <f t="shared" si="15"/>
        <v>428.21777475065448</v>
      </c>
    </row>
    <row r="178" spans="1:16" s="28" customFormat="1" ht="8.1" customHeight="1" outlineLevel="1">
      <c r="A178" s="121" t="s">
        <v>238</v>
      </c>
      <c r="B178" s="122"/>
      <c r="C178" s="123" t="s">
        <v>239</v>
      </c>
      <c r="D178" s="124"/>
      <c r="E178" s="124"/>
      <c r="F178" s="124"/>
      <c r="G178" s="125"/>
      <c r="H178" s="46" t="s">
        <v>10</v>
      </c>
      <c r="I178" s="5">
        <v>84.260999999999996</v>
      </c>
      <c r="J178" s="5">
        <f>36.661+47.6</f>
        <v>84.260999999999996</v>
      </c>
      <c r="K178" s="5">
        <v>60</v>
      </c>
      <c r="L178" s="5">
        <v>60</v>
      </c>
      <c r="M178" s="5">
        <v>48</v>
      </c>
      <c r="N178" s="5">
        <v>35</v>
      </c>
      <c r="O178" s="5">
        <f t="shared" si="12"/>
        <v>311.52199999999999</v>
      </c>
      <c r="P178" s="5">
        <f t="shared" si="15"/>
        <v>311.52199999999999</v>
      </c>
    </row>
    <row r="179" spans="1:16" s="28" customFormat="1" ht="8.1" hidden="1" customHeight="1" outlineLevel="2">
      <c r="A179" s="88" t="s">
        <v>240</v>
      </c>
      <c r="B179" s="89"/>
      <c r="C179" s="63" t="s">
        <v>241</v>
      </c>
      <c r="D179" s="64"/>
      <c r="E179" s="64"/>
      <c r="F179" s="64"/>
      <c r="G179" s="58"/>
      <c r="H179" s="46" t="s">
        <v>10</v>
      </c>
      <c r="I179" s="5">
        <v>36.661000000000001</v>
      </c>
      <c r="J179" s="5">
        <v>36.661000000000001</v>
      </c>
      <c r="K179" s="5">
        <v>0</v>
      </c>
      <c r="L179" s="5">
        <v>0</v>
      </c>
      <c r="M179" s="5">
        <v>0</v>
      </c>
      <c r="N179" s="5">
        <v>0</v>
      </c>
      <c r="O179" s="5">
        <f t="shared" si="12"/>
        <v>73.322000000000003</v>
      </c>
      <c r="P179" s="5">
        <f t="shared" si="15"/>
        <v>73.322000000000003</v>
      </c>
    </row>
    <row r="180" spans="1:16" s="28" customFormat="1" ht="8.1" customHeight="1" outlineLevel="1" collapsed="1">
      <c r="A180" s="163" t="s">
        <v>242</v>
      </c>
      <c r="B180" s="164"/>
      <c r="C180" s="165" t="s">
        <v>243</v>
      </c>
      <c r="D180" s="166"/>
      <c r="E180" s="166"/>
      <c r="F180" s="166"/>
      <c r="G180" s="167"/>
      <c r="H180" s="65" t="s">
        <v>10</v>
      </c>
      <c r="I180" s="5">
        <v>68</v>
      </c>
      <c r="J180" s="5">
        <v>68</v>
      </c>
      <c r="K180" s="5">
        <v>52</v>
      </c>
      <c r="L180" s="5">
        <v>48</v>
      </c>
      <c r="M180" s="5">
        <v>35</v>
      </c>
      <c r="N180" s="5">
        <v>19</v>
      </c>
      <c r="O180" s="5">
        <f t="shared" si="12"/>
        <v>242</v>
      </c>
      <c r="P180" s="5">
        <f t="shared" si="15"/>
        <v>238</v>
      </c>
    </row>
    <row r="181" spans="1:16" s="28" customFormat="1" ht="8.1" customHeight="1" outlineLevel="1">
      <c r="A181" s="121" t="s">
        <v>244</v>
      </c>
      <c r="B181" s="122"/>
      <c r="C181" s="123" t="s">
        <v>245</v>
      </c>
      <c r="D181" s="124"/>
      <c r="E181" s="124"/>
      <c r="F181" s="124"/>
      <c r="G181" s="125"/>
      <c r="H181" s="46" t="s">
        <v>10</v>
      </c>
      <c r="I181" s="5">
        <v>0</v>
      </c>
      <c r="J181" s="5">
        <v>0</v>
      </c>
      <c r="K181" s="5">
        <v>0</v>
      </c>
      <c r="L181" s="5">
        <v>0</v>
      </c>
      <c r="M181" s="5">
        <v>0</v>
      </c>
      <c r="N181" s="5">
        <v>0</v>
      </c>
      <c r="O181" s="5">
        <f t="shared" si="12"/>
        <v>0</v>
      </c>
      <c r="P181" s="5">
        <f t="shared" si="15"/>
        <v>0</v>
      </c>
    </row>
    <row r="182" spans="1:16" s="28" customFormat="1" ht="27" customHeight="1" outlineLevel="1">
      <c r="A182" s="121" t="s">
        <v>246</v>
      </c>
      <c r="B182" s="122"/>
      <c r="C182" s="123" t="s">
        <v>247</v>
      </c>
      <c r="D182" s="124"/>
      <c r="E182" s="124"/>
      <c r="F182" s="124"/>
      <c r="G182" s="125"/>
      <c r="H182" s="57" t="s">
        <v>235</v>
      </c>
      <c r="I182" s="3">
        <v>0.73971469924184308</v>
      </c>
      <c r="J182" s="117">
        <f>J180/J177</f>
        <v>0.50876131147064241</v>
      </c>
      <c r="K182" s="3">
        <v>0.76116577136789876</v>
      </c>
      <c r="L182" s="3">
        <v>0.67471723296488573</v>
      </c>
      <c r="M182" s="3">
        <v>0.53109550063365929</v>
      </c>
      <c r="N182" s="3">
        <v>0.28967809483008811</v>
      </c>
      <c r="O182" s="3">
        <f t="shared" si="12"/>
        <v>2.8304153775441314</v>
      </c>
      <c r="P182" s="3">
        <f t="shared" si="15"/>
        <v>2.7439668391411187</v>
      </c>
    </row>
    <row r="183" spans="1:16" s="66" customFormat="1" ht="10.5" customHeight="1" thickBot="1">
      <c r="A183" s="179" t="s">
        <v>248</v>
      </c>
      <c r="B183" s="180"/>
      <c r="C183" s="180"/>
      <c r="D183" s="180"/>
      <c r="E183" s="180"/>
      <c r="F183" s="180"/>
      <c r="G183" s="180"/>
      <c r="H183" s="180"/>
      <c r="I183" s="27"/>
      <c r="J183" s="27"/>
      <c r="K183" s="27"/>
      <c r="L183" s="27"/>
      <c r="M183" s="27"/>
      <c r="N183" s="27"/>
      <c r="O183" s="27">
        <f t="shared" si="12"/>
        <v>0</v>
      </c>
      <c r="P183" s="27">
        <f t="shared" si="15"/>
        <v>0</v>
      </c>
    </row>
    <row r="184" spans="1:16" s="28" customFormat="1" ht="9" customHeight="1">
      <c r="A184" s="154" t="s">
        <v>249</v>
      </c>
      <c r="B184" s="155"/>
      <c r="C184" s="156" t="s">
        <v>250</v>
      </c>
      <c r="D184" s="157"/>
      <c r="E184" s="157"/>
      <c r="F184" s="157"/>
      <c r="G184" s="158"/>
      <c r="H184" s="82" t="s">
        <v>10</v>
      </c>
      <c r="I184" s="2">
        <v>667.18904599999996</v>
      </c>
      <c r="J184" s="2">
        <f>J190+J193+J202</f>
        <v>716.51250117000006</v>
      </c>
      <c r="K184" s="2">
        <v>728.05780353610453</v>
      </c>
      <c r="L184" s="2">
        <v>453.36702432857686</v>
      </c>
      <c r="M184" s="2">
        <v>502.08124704577585</v>
      </c>
      <c r="N184" s="2">
        <v>525.37086436258528</v>
      </c>
      <c r="O184" s="2">
        <f t="shared" si="12"/>
        <v>3139.2114621144656</v>
      </c>
      <c r="P184" s="30">
        <f t="shared" si="15"/>
        <v>2864.5206829069384</v>
      </c>
    </row>
    <row r="185" spans="1:16" s="28" customFormat="1" ht="16.5" hidden="1" customHeight="1" outlineLevel="2">
      <c r="A185" s="88" t="s">
        <v>251</v>
      </c>
      <c r="B185" s="89"/>
      <c r="C185" s="43" t="s">
        <v>12</v>
      </c>
      <c r="D185" s="44"/>
      <c r="E185" s="44"/>
      <c r="F185" s="44"/>
      <c r="G185" s="45"/>
      <c r="H185" s="46" t="s">
        <v>10</v>
      </c>
      <c r="I185" s="3">
        <v>0</v>
      </c>
      <c r="J185" s="3">
        <v>0</v>
      </c>
      <c r="K185" s="3">
        <v>0</v>
      </c>
      <c r="L185" s="3">
        <v>0</v>
      </c>
      <c r="M185" s="3">
        <v>0</v>
      </c>
      <c r="N185" s="3">
        <v>0</v>
      </c>
      <c r="O185" s="3">
        <f t="shared" si="12"/>
        <v>0</v>
      </c>
      <c r="P185" s="30">
        <f t="shared" si="15"/>
        <v>0</v>
      </c>
    </row>
    <row r="186" spans="1:16" s="28" customFormat="1" ht="16.5" hidden="1" customHeight="1" outlineLevel="2">
      <c r="A186" s="88" t="s">
        <v>252</v>
      </c>
      <c r="B186" s="89"/>
      <c r="C186" s="43" t="s">
        <v>14</v>
      </c>
      <c r="D186" s="44"/>
      <c r="E186" s="44"/>
      <c r="F186" s="44"/>
      <c r="G186" s="45"/>
      <c r="H186" s="46" t="s">
        <v>10</v>
      </c>
      <c r="I186" s="3">
        <v>0</v>
      </c>
      <c r="J186" s="3">
        <v>0</v>
      </c>
      <c r="K186" s="3">
        <v>0</v>
      </c>
      <c r="L186" s="3">
        <v>0</v>
      </c>
      <c r="M186" s="3">
        <v>0</v>
      </c>
      <c r="N186" s="3">
        <v>0</v>
      </c>
      <c r="O186" s="3">
        <f t="shared" si="12"/>
        <v>0</v>
      </c>
      <c r="P186" s="30">
        <f t="shared" si="15"/>
        <v>0</v>
      </c>
    </row>
    <row r="187" spans="1:16" s="28" customFormat="1" ht="16.5" hidden="1" customHeight="1" outlineLevel="2">
      <c r="A187" s="88" t="s">
        <v>253</v>
      </c>
      <c r="B187" s="89"/>
      <c r="C187" s="43" t="s">
        <v>16</v>
      </c>
      <c r="D187" s="44"/>
      <c r="E187" s="44"/>
      <c r="F187" s="44"/>
      <c r="G187" s="45"/>
      <c r="H187" s="46" t="s">
        <v>10</v>
      </c>
      <c r="I187" s="3">
        <v>0</v>
      </c>
      <c r="J187" s="3">
        <v>0</v>
      </c>
      <c r="K187" s="3">
        <v>0</v>
      </c>
      <c r="L187" s="3">
        <v>0</v>
      </c>
      <c r="M187" s="3">
        <v>0</v>
      </c>
      <c r="N187" s="3">
        <v>0</v>
      </c>
      <c r="O187" s="3">
        <f t="shared" si="12"/>
        <v>0</v>
      </c>
      <c r="P187" s="30">
        <f t="shared" si="15"/>
        <v>0</v>
      </c>
    </row>
    <row r="188" spans="1:16" s="28" customFormat="1" ht="16.5" hidden="1" customHeight="1" outlineLevel="2">
      <c r="A188" s="88" t="s">
        <v>254</v>
      </c>
      <c r="B188" s="89"/>
      <c r="C188" s="43" t="s">
        <v>18</v>
      </c>
      <c r="D188" s="44"/>
      <c r="E188" s="44"/>
      <c r="F188" s="44"/>
      <c r="G188" s="45"/>
      <c r="H188" s="46" t="s">
        <v>10</v>
      </c>
      <c r="I188" s="3">
        <v>0</v>
      </c>
      <c r="J188" s="3">
        <v>0</v>
      </c>
      <c r="K188" s="3">
        <v>0</v>
      </c>
      <c r="L188" s="3">
        <v>0</v>
      </c>
      <c r="M188" s="3">
        <v>0</v>
      </c>
      <c r="N188" s="3">
        <v>0</v>
      </c>
      <c r="O188" s="3">
        <f t="shared" ref="O188:O219" si="16">I188+J188+K188+M188+N188</f>
        <v>0</v>
      </c>
      <c r="P188" s="30">
        <f t="shared" si="15"/>
        <v>0</v>
      </c>
    </row>
    <row r="189" spans="1:16" s="28" customFormat="1" ht="16.5" hidden="1" customHeight="1" outlineLevel="2">
      <c r="A189" s="88" t="s">
        <v>255</v>
      </c>
      <c r="B189" s="89"/>
      <c r="C189" s="43" t="s">
        <v>20</v>
      </c>
      <c r="D189" s="44"/>
      <c r="E189" s="44"/>
      <c r="F189" s="44"/>
      <c r="G189" s="45"/>
      <c r="H189" s="46" t="s">
        <v>10</v>
      </c>
      <c r="I189" s="3">
        <v>0</v>
      </c>
      <c r="J189" s="3">
        <v>0</v>
      </c>
      <c r="K189" s="3">
        <v>0</v>
      </c>
      <c r="L189" s="3">
        <v>0</v>
      </c>
      <c r="M189" s="3">
        <v>0</v>
      </c>
      <c r="N189" s="3">
        <v>0</v>
      </c>
      <c r="O189" s="3">
        <f t="shared" si="16"/>
        <v>0</v>
      </c>
      <c r="P189" s="30">
        <f t="shared" si="15"/>
        <v>0</v>
      </c>
    </row>
    <row r="190" spans="1:16" s="28" customFormat="1" ht="8.1" customHeight="1" outlineLevel="1" collapsed="1">
      <c r="A190" s="121" t="s">
        <v>256</v>
      </c>
      <c r="B190" s="122"/>
      <c r="C190" s="123" t="s">
        <v>22</v>
      </c>
      <c r="D190" s="124"/>
      <c r="E190" s="124"/>
      <c r="F190" s="124"/>
      <c r="G190" s="125"/>
      <c r="H190" s="46" t="s">
        <v>10</v>
      </c>
      <c r="I190" s="3">
        <v>650.5082587500001</v>
      </c>
      <c r="J190" s="26">
        <f>[2]БДДС2024!$O$9/1000</f>
        <v>692.27861153000003</v>
      </c>
      <c r="K190" s="3">
        <v>716.68962945610451</v>
      </c>
      <c r="L190" s="3">
        <v>433.53148827281689</v>
      </c>
      <c r="M190" s="3">
        <v>481.3927829396182</v>
      </c>
      <c r="N190" s="3">
        <v>503.85486169218132</v>
      </c>
      <c r="O190" s="3">
        <f t="shared" si="16"/>
        <v>3044.7241443679036</v>
      </c>
      <c r="P190" s="3">
        <f t="shared" si="15"/>
        <v>2761.5660031846164</v>
      </c>
    </row>
    <row r="191" spans="1:16" s="28" customFormat="1" ht="8.1" customHeight="1" outlineLevel="2">
      <c r="A191" s="121"/>
      <c r="B191" s="122"/>
      <c r="C191" s="123" t="s">
        <v>257</v>
      </c>
      <c r="D191" s="124"/>
      <c r="E191" s="124"/>
      <c r="F191" s="124"/>
      <c r="G191" s="125"/>
      <c r="H191" s="46"/>
      <c r="I191" s="3">
        <v>0.98</v>
      </c>
      <c r="J191" s="26">
        <v>0.98</v>
      </c>
      <c r="K191" s="3">
        <v>0.99</v>
      </c>
      <c r="L191" s="3">
        <v>0.99</v>
      </c>
      <c r="M191" s="3">
        <v>0.99</v>
      </c>
      <c r="N191" s="3">
        <v>0.99</v>
      </c>
      <c r="O191" s="3">
        <f t="shared" si="16"/>
        <v>4.9300000000000006</v>
      </c>
      <c r="P191" s="3">
        <f t="shared" si="15"/>
        <v>4.9300000000000006</v>
      </c>
    </row>
    <row r="192" spans="1:16" s="28" customFormat="1" outlineLevel="2">
      <c r="A192" s="121" t="s">
        <v>258</v>
      </c>
      <c r="B192" s="122"/>
      <c r="C192" s="123" t="s">
        <v>26</v>
      </c>
      <c r="D192" s="124"/>
      <c r="E192" s="124"/>
      <c r="F192" s="124"/>
      <c r="G192" s="125"/>
      <c r="H192" s="46" t="s">
        <v>10</v>
      </c>
      <c r="I192" s="3"/>
      <c r="J192" s="26"/>
      <c r="K192" s="3"/>
      <c r="L192" s="3"/>
      <c r="M192" s="3"/>
      <c r="N192" s="3"/>
      <c r="O192" s="3">
        <f t="shared" si="16"/>
        <v>0</v>
      </c>
      <c r="P192" s="3">
        <f t="shared" si="15"/>
        <v>0</v>
      </c>
    </row>
    <row r="193" spans="1:16" s="28" customFormat="1" ht="8.1" customHeight="1" outlineLevel="1">
      <c r="A193" s="121" t="s">
        <v>259</v>
      </c>
      <c r="B193" s="122"/>
      <c r="C193" s="123" t="s">
        <v>28</v>
      </c>
      <c r="D193" s="124"/>
      <c r="E193" s="124"/>
      <c r="F193" s="124"/>
      <c r="G193" s="125"/>
      <c r="H193" s="46" t="s">
        <v>10</v>
      </c>
      <c r="I193" s="3">
        <v>12.288102200000001</v>
      </c>
      <c r="J193" s="26">
        <v>9.004312389999976</v>
      </c>
      <c r="K193" s="3">
        <v>9.0047999999999995</v>
      </c>
      <c r="L193" s="3">
        <v>12.739205909952</v>
      </c>
      <c r="M193" s="3">
        <v>13.286991764079936</v>
      </c>
      <c r="N193" s="3">
        <v>13.818471434643135</v>
      </c>
      <c r="O193" s="3">
        <f t="shared" si="16"/>
        <v>57.402677788723047</v>
      </c>
      <c r="P193" s="3">
        <f t="shared" si="15"/>
        <v>61.137083698675049</v>
      </c>
    </row>
    <row r="194" spans="1:16" s="28" customFormat="1" ht="16.5" hidden="1" customHeight="1" outlineLevel="2">
      <c r="A194" s="121" t="s">
        <v>260</v>
      </c>
      <c r="B194" s="122"/>
      <c r="C194" s="123" t="s">
        <v>30</v>
      </c>
      <c r="D194" s="124"/>
      <c r="E194" s="124"/>
      <c r="F194" s="124"/>
      <c r="G194" s="125"/>
      <c r="H194" s="46" t="s">
        <v>10</v>
      </c>
      <c r="I194" s="3">
        <v>0</v>
      </c>
      <c r="J194" s="26">
        <v>0</v>
      </c>
      <c r="K194" s="3">
        <v>0</v>
      </c>
      <c r="L194" s="3">
        <v>0</v>
      </c>
      <c r="M194" s="3">
        <v>0</v>
      </c>
      <c r="N194" s="3">
        <v>0</v>
      </c>
      <c r="O194" s="3">
        <f t="shared" si="16"/>
        <v>0</v>
      </c>
      <c r="P194" s="3">
        <f t="shared" si="15"/>
        <v>0</v>
      </c>
    </row>
    <row r="195" spans="1:16" s="28" customFormat="1" ht="16.5" hidden="1" customHeight="1" outlineLevel="2">
      <c r="A195" s="121" t="s">
        <v>261</v>
      </c>
      <c r="B195" s="122"/>
      <c r="C195" s="123" t="s">
        <v>32</v>
      </c>
      <c r="D195" s="124"/>
      <c r="E195" s="124"/>
      <c r="F195" s="124"/>
      <c r="G195" s="125"/>
      <c r="H195" s="46" t="s">
        <v>10</v>
      </c>
      <c r="I195" s="3">
        <v>0</v>
      </c>
      <c r="J195" s="26">
        <v>0</v>
      </c>
      <c r="K195" s="3">
        <v>0</v>
      </c>
      <c r="L195" s="3">
        <v>0</v>
      </c>
      <c r="M195" s="3">
        <v>0</v>
      </c>
      <c r="N195" s="3">
        <v>0</v>
      </c>
      <c r="O195" s="3">
        <f t="shared" si="16"/>
        <v>0</v>
      </c>
      <c r="P195" s="3">
        <f t="shared" si="15"/>
        <v>0</v>
      </c>
    </row>
    <row r="196" spans="1:16" s="28" customFormat="1" ht="16.5" hidden="1" customHeight="1" outlineLevel="2">
      <c r="A196" s="121" t="s">
        <v>262</v>
      </c>
      <c r="B196" s="122"/>
      <c r="C196" s="123" t="s">
        <v>34</v>
      </c>
      <c r="D196" s="124"/>
      <c r="E196" s="124"/>
      <c r="F196" s="124"/>
      <c r="G196" s="125"/>
      <c r="H196" s="46" t="s">
        <v>10</v>
      </c>
      <c r="I196" s="3">
        <v>0</v>
      </c>
      <c r="J196" s="26">
        <v>0</v>
      </c>
      <c r="K196" s="3">
        <v>0</v>
      </c>
      <c r="L196" s="3">
        <v>0</v>
      </c>
      <c r="M196" s="3">
        <v>0</v>
      </c>
      <c r="N196" s="3">
        <v>0</v>
      </c>
      <c r="O196" s="3">
        <f t="shared" si="16"/>
        <v>0</v>
      </c>
      <c r="P196" s="3">
        <f t="shared" si="15"/>
        <v>0</v>
      </c>
    </row>
    <row r="197" spans="1:16" s="28" customFormat="1" ht="16.5" hidden="1" customHeight="1" outlineLevel="2">
      <c r="A197" s="121" t="s">
        <v>263</v>
      </c>
      <c r="B197" s="122"/>
      <c r="C197" s="123" t="s">
        <v>36</v>
      </c>
      <c r="D197" s="124"/>
      <c r="E197" s="124"/>
      <c r="F197" s="124"/>
      <c r="G197" s="125"/>
      <c r="H197" s="46" t="s">
        <v>10</v>
      </c>
      <c r="I197" s="3">
        <v>0</v>
      </c>
      <c r="J197" s="26">
        <v>0</v>
      </c>
      <c r="K197" s="3">
        <v>0</v>
      </c>
      <c r="L197" s="3">
        <v>0</v>
      </c>
      <c r="M197" s="3">
        <v>0</v>
      </c>
      <c r="N197" s="3">
        <v>0</v>
      </c>
      <c r="O197" s="3">
        <f t="shared" si="16"/>
        <v>0</v>
      </c>
      <c r="P197" s="3">
        <f t="shared" si="15"/>
        <v>0</v>
      </c>
    </row>
    <row r="198" spans="1:16" s="28" customFormat="1" ht="16.5" hidden="1" customHeight="1" outlineLevel="2">
      <c r="A198" s="121" t="s">
        <v>264</v>
      </c>
      <c r="B198" s="122"/>
      <c r="C198" s="123" t="s">
        <v>38</v>
      </c>
      <c r="D198" s="124"/>
      <c r="E198" s="124"/>
      <c r="F198" s="124"/>
      <c r="G198" s="125"/>
      <c r="H198" s="46" t="s">
        <v>10</v>
      </c>
      <c r="I198" s="3">
        <v>0</v>
      </c>
      <c r="J198" s="26">
        <v>0</v>
      </c>
      <c r="K198" s="3">
        <v>0</v>
      </c>
      <c r="L198" s="3">
        <v>0</v>
      </c>
      <c r="M198" s="3">
        <v>0</v>
      </c>
      <c r="N198" s="3">
        <v>0</v>
      </c>
      <c r="O198" s="3">
        <f t="shared" si="16"/>
        <v>0</v>
      </c>
      <c r="P198" s="3">
        <f t="shared" si="15"/>
        <v>0</v>
      </c>
    </row>
    <row r="199" spans="1:16" s="28" customFormat="1" ht="16.5" customHeight="1" outlineLevel="1" collapsed="1">
      <c r="A199" s="121" t="s">
        <v>265</v>
      </c>
      <c r="B199" s="122"/>
      <c r="C199" s="123" t="s">
        <v>266</v>
      </c>
      <c r="D199" s="124"/>
      <c r="E199" s="124"/>
      <c r="F199" s="124"/>
      <c r="G199" s="125"/>
      <c r="H199" s="46" t="s">
        <v>10</v>
      </c>
      <c r="I199" s="3"/>
      <c r="J199" s="26"/>
      <c r="K199" s="3">
        <v>0</v>
      </c>
      <c r="L199" s="3">
        <v>0</v>
      </c>
      <c r="M199" s="3">
        <v>0</v>
      </c>
      <c r="N199" s="3">
        <v>0</v>
      </c>
      <c r="O199" s="3">
        <f t="shared" si="16"/>
        <v>0</v>
      </c>
      <c r="P199" s="3">
        <f t="shared" si="15"/>
        <v>0</v>
      </c>
    </row>
    <row r="200" spans="1:16" s="28" customFormat="1" ht="16.5" hidden="1" customHeight="1" outlineLevel="2">
      <c r="A200" s="121" t="s">
        <v>267</v>
      </c>
      <c r="B200" s="122"/>
      <c r="C200" s="123" t="s">
        <v>268</v>
      </c>
      <c r="D200" s="124"/>
      <c r="E200" s="124"/>
      <c r="F200" s="124"/>
      <c r="G200" s="125"/>
      <c r="H200" s="46" t="s">
        <v>10</v>
      </c>
      <c r="I200" s="3">
        <v>0</v>
      </c>
      <c r="J200" s="26">
        <v>0</v>
      </c>
      <c r="K200" s="3">
        <v>0</v>
      </c>
      <c r="L200" s="3">
        <v>0</v>
      </c>
      <c r="M200" s="3">
        <v>0</v>
      </c>
      <c r="N200" s="3">
        <v>0</v>
      </c>
      <c r="O200" s="3">
        <f t="shared" si="16"/>
        <v>0</v>
      </c>
      <c r="P200" s="3">
        <f t="shared" si="15"/>
        <v>0</v>
      </c>
    </row>
    <row r="201" spans="1:16" s="28" customFormat="1" ht="16.5" hidden="1" customHeight="1" outlineLevel="2">
      <c r="A201" s="121" t="s">
        <v>269</v>
      </c>
      <c r="B201" s="122"/>
      <c r="C201" s="123" t="s">
        <v>270</v>
      </c>
      <c r="D201" s="124"/>
      <c r="E201" s="124"/>
      <c r="F201" s="124"/>
      <c r="G201" s="125"/>
      <c r="H201" s="46" t="s">
        <v>10</v>
      </c>
      <c r="I201" s="3">
        <v>0</v>
      </c>
      <c r="J201" s="26">
        <v>0</v>
      </c>
      <c r="K201" s="3">
        <v>0</v>
      </c>
      <c r="L201" s="3">
        <v>0</v>
      </c>
      <c r="M201" s="3">
        <v>0</v>
      </c>
      <c r="N201" s="3">
        <v>0</v>
      </c>
      <c r="O201" s="3">
        <f t="shared" si="16"/>
        <v>0</v>
      </c>
      <c r="P201" s="3">
        <f t="shared" si="15"/>
        <v>0</v>
      </c>
    </row>
    <row r="202" spans="1:16" s="28" customFormat="1" ht="9" customHeight="1" outlineLevel="1" collapsed="1" thickBot="1">
      <c r="A202" s="161" t="s">
        <v>271</v>
      </c>
      <c r="B202" s="162"/>
      <c r="C202" s="168" t="s">
        <v>40</v>
      </c>
      <c r="D202" s="169"/>
      <c r="E202" s="169"/>
      <c r="F202" s="169"/>
      <c r="G202" s="170"/>
      <c r="H202" s="46" t="s">
        <v>10</v>
      </c>
      <c r="I202" s="3">
        <v>3.3706145300000001</v>
      </c>
      <c r="J202" s="26">
        <v>15.22957725</v>
      </c>
      <c r="K202" s="3">
        <v>2.3633740799999998</v>
      </c>
      <c r="L202" s="3">
        <v>7.0963301458080004</v>
      </c>
      <c r="M202" s="3">
        <v>7.4014723420777431</v>
      </c>
      <c r="N202" s="3">
        <v>7.6975312357608541</v>
      </c>
      <c r="O202" s="3">
        <f t="shared" si="16"/>
        <v>36.062569437838597</v>
      </c>
      <c r="P202" s="3">
        <f t="shared" si="15"/>
        <v>40.795525503646601</v>
      </c>
    </row>
    <row r="203" spans="1:16" s="28" customFormat="1" ht="12" customHeight="1">
      <c r="A203" s="154" t="s">
        <v>272</v>
      </c>
      <c r="B203" s="155"/>
      <c r="C203" s="156" t="s">
        <v>273</v>
      </c>
      <c r="D203" s="157"/>
      <c r="E203" s="157"/>
      <c r="F203" s="157"/>
      <c r="G203" s="158"/>
      <c r="H203" s="81" t="s">
        <v>10</v>
      </c>
      <c r="I203" s="2">
        <v>613.68415965999998</v>
      </c>
      <c r="J203" s="2">
        <f>J205+J210+J212+J213+J214+J220+J221+J222+J218+J219</f>
        <v>646.1213062249999</v>
      </c>
      <c r="K203" s="2">
        <v>657.29653646968166</v>
      </c>
      <c r="L203" s="2">
        <v>378.45704672228379</v>
      </c>
      <c r="M203" s="2">
        <v>425.39975742222691</v>
      </c>
      <c r="N203" s="2">
        <v>448.64008265746264</v>
      </c>
      <c r="O203" s="2">
        <f t="shared" si="16"/>
        <v>2791.141842434371</v>
      </c>
      <c r="P203" s="2">
        <f t="shared" si="15"/>
        <v>2512.3023526869733</v>
      </c>
    </row>
    <row r="204" spans="1:16" s="28" customFormat="1" ht="8.1" customHeight="1" outlineLevel="1">
      <c r="A204" s="121" t="s">
        <v>274</v>
      </c>
      <c r="B204" s="122"/>
      <c r="C204" s="123" t="s">
        <v>275</v>
      </c>
      <c r="D204" s="124"/>
      <c r="E204" s="124"/>
      <c r="F204" s="124"/>
      <c r="G204" s="125"/>
      <c r="H204" s="46" t="s">
        <v>10</v>
      </c>
      <c r="I204" s="3"/>
      <c r="J204" s="26"/>
      <c r="K204" s="3"/>
      <c r="L204" s="3"/>
      <c r="M204" s="3"/>
      <c r="N204" s="3"/>
      <c r="O204" s="3">
        <f t="shared" si="16"/>
        <v>0</v>
      </c>
      <c r="P204" s="3">
        <f t="shared" si="15"/>
        <v>0</v>
      </c>
    </row>
    <row r="205" spans="1:16" s="28" customFormat="1" ht="8.1" customHeight="1" outlineLevel="1">
      <c r="A205" s="121" t="s">
        <v>276</v>
      </c>
      <c r="B205" s="122"/>
      <c r="C205" s="123" t="s">
        <v>277</v>
      </c>
      <c r="D205" s="124"/>
      <c r="E205" s="124"/>
      <c r="F205" s="124"/>
      <c r="G205" s="125"/>
      <c r="H205" s="46" t="s">
        <v>10</v>
      </c>
      <c r="I205" s="3">
        <v>77.53404836</v>
      </c>
      <c r="J205" s="26">
        <f>J208</f>
        <v>88.422465414160001</v>
      </c>
      <c r="K205" s="3">
        <v>74.125133796</v>
      </c>
      <c r="L205" s="3">
        <v>83.631252000000003</v>
      </c>
      <c r="M205" s="3">
        <v>91.317618287999991</v>
      </c>
      <c r="N205" s="3">
        <v>94.970323019519995</v>
      </c>
      <c r="O205" s="3">
        <f t="shared" si="16"/>
        <v>426.36958887767997</v>
      </c>
      <c r="P205" s="3">
        <f t="shared" si="15"/>
        <v>435.87570708167999</v>
      </c>
    </row>
    <row r="206" spans="1:16" s="28" customFormat="1" ht="8.1" hidden="1" customHeight="1" outlineLevel="2">
      <c r="A206" s="121" t="s">
        <v>278</v>
      </c>
      <c r="B206" s="122"/>
      <c r="C206" s="63" t="s">
        <v>279</v>
      </c>
      <c r="D206" s="64"/>
      <c r="E206" s="64"/>
      <c r="F206" s="64"/>
      <c r="G206" s="58"/>
      <c r="H206" s="46" t="s">
        <v>10</v>
      </c>
      <c r="I206" s="3">
        <v>0</v>
      </c>
      <c r="J206" s="26">
        <v>0</v>
      </c>
      <c r="K206" s="3">
        <v>0</v>
      </c>
      <c r="L206" s="3">
        <v>0</v>
      </c>
      <c r="M206" s="3">
        <v>0</v>
      </c>
      <c r="N206" s="3">
        <v>0</v>
      </c>
      <c r="O206" s="3">
        <f t="shared" si="16"/>
        <v>0</v>
      </c>
      <c r="P206" s="3">
        <f t="shared" si="15"/>
        <v>0</v>
      </c>
    </row>
    <row r="207" spans="1:16" s="28" customFormat="1" ht="8.1" hidden="1" customHeight="1" outlineLevel="2">
      <c r="A207" s="121" t="s">
        <v>280</v>
      </c>
      <c r="B207" s="122"/>
      <c r="C207" s="63" t="s">
        <v>281</v>
      </c>
      <c r="D207" s="64"/>
      <c r="E207" s="64"/>
      <c r="F207" s="64"/>
      <c r="G207" s="58"/>
      <c r="H207" s="46" t="s">
        <v>10</v>
      </c>
      <c r="I207" s="3">
        <v>0</v>
      </c>
      <c r="J207" s="26">
        <v>0</v>
      </c>
      <c r="K207" s="3">
        <v>0</v>
      </c>
      <c r="L207" s="3">
        <v>0</v>
      </c>
      <c r="M207" s="3">
        <v>0</v>
      </c>
      <c r="N207" s="3">
        <v>0</v>
      </c>
      <c r="O207" s="3">
        <f t="shared" si="16"/>
        <v>0</v>
      </c>
      <c r="P207" s="3">
        <f t="shared" si="15"/>
        <v>0</v>
      </c>
    </row>
    <row r="208" spans="1:16" s="67" customFormat="1" ht="9.75" customHeight="1" outlineLevel="1" collapsed="1">
      <c r="A208" s="171" t="s">
        <v>282</v>
      </c>
      <c r="B208" s="164"/>
      <c r="C208" s="165" t="s">
        <v>283</v>
      </c>
      <c r="D208" s="166"/>
      <c r="E208" s="166"/>
      <c r="F208" s="166"/>
      <c r="G208" s="167"/>
      <c r="H208" s="65" t="s">
        <v>10</v>
      </c>
      <c r="I208" s="3">
        <v>77.53404836</v>
      </c>
      <c r="J208" s="26">
        <f>[2]БДДС2024!$O$22/1000</f>
        <v>88.422465414160001</v>
      </c>
      <c r="K208" s="3">
        <v>74.125133796</v>
      </c>
      <c r="L208" s="3">
        <v>83.631252000000003</v>
      </c>
      <c r="M208" s="3">
        <v>91.317618287999991</v>
      </c>
      <c r="N208" s="3">
        <v>94.970323019519995</v>
      </c>
      <c r="O208" s="3">
        <f t="shared" si="16"/>
        <v>426.36958887767997</v>
      </c>
      <c r="P208" s="3">
        <f t="shared" si="15"/>
        <v>435.87570708167999</v>
      </c>
    </row>
    <row r="209" spans="1:16" s="28" customFormat="1" ht="16.5" hidden="1" customHeight="1" outlineLevel="2">
      <c r="A209" s="121" t="s">
        <v>284</v>
      </c>
      <c r="B209" s="122"/>
      <c r="C209" s="43" t="s">
        <v>285</v>
      </c>
      <c r="D209" s="44"/>
      <c r="E209" s="44"/>
      <c r="F209" s="44"/>
      <c r="G209" s="45"/>
      <c r="H209" s="46" t="s">
        <v>10</v>
      </c>
      <c r="I209" s="3">
        <v>0</v>
      </c>
      <c r="J209" s="26">
        <v>0</v>
      </c>
      <c r="K209" s="3">
        <v>0</v>
      </c>
      <c r="L209" s="3">
        <v>0</v>
      </c>
      <c r="M209" s="3">
        <v>0</v>
      </c>
      <c r="N209" s="3">
        <v>0</v>
      </c>
      <c r="O209" s="3">
        <f t="shared" si="16"/>
        <v>0</v>
      </c>
      <c r="P209" s="3">
        <f t="shared" si="15"/>
        <v>0</v>
      </c>
    </row>
    <row r="210" spans="1:16" s="28" customFormat="1" ht="16.5" customHeight="1" outlineLevel="1" collapsed="1">
      <c r="A210" s="121" t="s">
        <v>286</v>
      </c>
      <c r="B210" s="122"/>
      <c r="C210" s="123" t="s">
        <v>287</v>
      </c>
      <c r="D210" s="124"/>
      <c r="E210" s="124"/>
      <c r="F210" s="124"/>
      <c r="G210" s="125"/>
      <c r="H210" s="46" t="s">
        <v>10</v>
      </c>
      <c r="I210" s="3">
        <v>196.97568835999999</v>
      </c>
      <c r="J210" s="26">
        <f>[2]БДДС2024!$O$17/1000</f>
        <v>216.74807119999997</v>
      </c>
      <c r="K210" s="3">
        <v>203.00352139399999</v>
      </c>
      <c r="L210" s="3">
        <v>0</v>
      </c>
      <c r="M210" s="3">
        <v>0</v>
      </c>
      <c r="N210" s="3">
        <v>0</v>
      </c>
      <c r="O210" s="3">
        <f t="shared" si="16"/>
        <v>616.72728095399998</v>
      </c>
      <c r="P210" s="3">
        <f t="shared" si="15"/>
        <v>413.72375955999996</v>
      </c>
    </row>
    <row r="211" spans="1:16" s="28" customFormat="1" ht="16.5" hidden="1" customHeight="1" outlineLevel="2">
      <c r="A211" s="121" t="s">
        <v>288</v>
      </c>
      <c r="B211" s="122"/>
      <c r="C211" s="123" t="s">
        <v>289</v>
      </c>
      <c r="D211" s="124"/>
      <c r="E211" s="124"/>
      <c r="F211" s="124"/>
      <c r="G211" s="125"/>
      <c r="H211" s="46" t="s">
        <v>10</v>
      </c>
      <c r="I211" s="3">
        <v>0</v>
      </c>
      <c r="J211" s="26">
        <v>0</v>
      </c>
      <c r="K211" s="3">
        <v>0</v>
      </c>
      <c r="L211" s="3">
        <v>0</v>
      </c>
      <c r="M211" s="3">
        <v>0</v>
      </c>
      <c r="N211" s="3">
        <v>0</v>
      </c>
      <c r="O211" s="3">
        <f t="shared" si="16"/>
        <v>0</v>
      </c>
      <c r="P211" s="3">
        <f t="shared" si="15"/>
        <v>0</v>
      </c>
    </row>
    <row r="212" spans="1:16" s="28" customFormat="1" outlineLevel="1" collapsed="1">
      <c r="A212" s="121" t="s">
        <v>290</v>
      </c>
      <c r="B212" s="122"/>
      <c r="C212" s="123" t="s">
        <v>291</v>
      </c>
      <c r="D212" s="124"/>
      <c r="E212" s="124"/>
      <c r="F212" s="124"/>
      <c r="G212" s="125"/>
      <c r="H212" s="46" t="s">
        <v>10</v>
      </c>
      <c r="I212" s="3">
        <v>112.97080593</v>
      </c>
      <c r="J212" s="26">
        <v>118.98399999999999</v>
      </c>
      <c r="K212" s="3">
        <v>148.23154010304444</v>
      </c>
      <c r="L212" s="3">
        <v>127.60572734858056</v>
      </c>
      <c r="M212" s="3">
        <v>149.11186584636903</v>
      </c>
      <c r="N212" s="3">
        <v>159.524124510528</v>
      </c>
      <c r="O212" s="3">
        <f t="shared" si="16"/>
        <v>688.82233638994148</v>
      </c>
      <c r="P212" s="3">
        <f t="shared" si="15"/>
        <v>668.19652363547766</v>
      </c>
    </row>
    <row r="213" spans="1:16" s="28" customFormat="1" ht="8.1" customHeight="1" outlineLevel="1">
      <c r="A213" s="121" t="s">
        <v>292</v>
      </c>
      <c r="B213" s="122"/>
      <c r="C213" s="123" t="s">
        <v>293</v>
      </c>
      <c r="D213" s="124"/>
      <c r="E213" s="124"/>
      <c r="F213" s="124"/>
      <c r="G213" s="125"/>
      <c r="H213" s="46" t="s">
        <v>10</v>
      </c>
      <c r="I213" s="3">
        <v>21.560665820000001</v>
      </c>
      <c r="J213" s="26">
        <v>25.055299999999999</v>
      </c>
      <c r="K213" s="3">
        <v>45.06238819132551</v>
      </c>
      <c r="L213" s="3">
        <v>38.792141113968491</v>
      </c>
      <c r="M213" s="3">
        <v>45.330007217296185</v>
      </c>
      <c r="N213" s="3">
        <v>48.464933851200392</v>
      </c>
      <c r="O213" s="3">
        <f t="shared" si="16"/>
        <v>185.47329507982209</v>
      </c>
      <c r="P213" s="3">
        <f t="shared" si="15"/>
        <v>179.20304800246507</v>
      </c>
    </row>
    <row r="214" spans="1:16" s="28" customFormat="1" ht="9.75" customHeight="1" outlineLevel="1">
      <c r="A214" s="121" t="s">
        <v>294</v>
      </c>
      <c r="B214" s="122"/>
      <c r="C214" s="123" t="s">
        <v>295</v>
      </c>
      <c r="D214" s="124"/>
      <c r="E214" s="124"/>
      <c r="F214" s="124"/>
      <c r="G214" s="125"/>
      <c r="H214" s="46" t="s">
        <v>10</v>
      </c>
      <c r="I214" s="3">
        <v>80.77234473</v>
      </c>
      <c r="J214" s="26">
        <f>121.051-J213+15.468</f>
        <v>111.4637</v>
      </c>
      <c r="K214" s="3">
        <v>121.2132465711346</v>
      </c>
      <c r="L214" s="3">
        <v>72.556334045322842</v>
      </c>
      <c r="M214" s="3">
        <v>74.960116059362974</v>
      </c>
      <c r="N214" s="3">
        <v>79.412216886124355</v>
      </c>
      <c r="O214" s="3">
        <f t="shared" si="16"/>
        <v>467.82162424662192</v>
      </c>
      <c r="P214" s="3">
        <f t="shared" si="15"/>
        <v>419.16471172081015</v>
      </c>
    </row>
    <row r="215" spans="1:16" s="28" customFormat="1" ht="8.1" customHeight="1" outlineLevel="1">
      <c r="A215" s="121" t="s">
        <v>296</v>
      </c>
      <c r="B215" s="122"/>
      <c r="C215" s="123" t="s">
        <v>297</v>
      </c>
      <c r="D215" s="124"/>
      <c r="E215" s="124"/>
      <c r="F215" s="124"/>
      <c r="G215" s="125"/>
      <c r="H215" s="46" t="s">
        <v>10</v>
      </c>
      <c r="I215" s="3">
        <v>6.4583625800000002</v>
      </c>
      <c r="J215" s="26">
        <v>6.4583625800000002</v>
      </c>
      <c r="K215" s="3">
        <v>13.070396272</v>
      </c>
      <c r="L215" s="3">
        <v>13.967481337980001</v>
      </c>
      <c r="M215" s="3">
        <v>7.9290932987960741</v>
      </c>
      <c r="N215" s="3">
        <v>7.9001465726799598</v>
      </c>
      <c r="O215" s="3">
        <f t="shared" si="16"/>
        <v>41.816361303476036</v>
      </c>
      <c r="P215" s="3">
        <f t="shared" si="15"/>
        <v>42.713446369456037</v>
      </c>
    </row>
    <row r="216" spans="1:16" s="28" customFormat="1" ht="8.1" customHeight="1" outlineLevel="1">
      <c r="A216" s="121" t="s">
        <v>298</v>
      </c>
      <c r="B216" s="122"/>
      <c r="C216" s="123" t="s">
        <v>299</v>
      </c>
      <c r="D216" s="124"/>
      <c r="E216" s="124"/>
      <c r="F216" s="124"/>
      <c r="G216" s="125"/>
      <c r="H216" s="46"/>
      <c r="I216" s="3">
        <v>48.923050920000001</v>
      </c>
      <c r="J216" s="26">
        <v>48.923050920000001</v>
      </c>
      <c r="K216" s="3">
        <v>85.993309823967053</v>
      </c>
      <c r="L216" s="3">
        <v>39.521330229968726</v>
      </c>
      <c r="M216" s="3">
        <v>44.749939358235892</v>
      </c>
      <c r="N216" s="3">
        <v>47.690074696928782</v>
      </c>
      <c r="O216" s="3">
        <f t="shared" si="16"/>
        <v>276.27942571913172</v>
      </c>
      <c r="P216" s="3">
        <f t="shared" si="15"/>
        <v>229.80744612513342</v>
      </c>
    </row>
    <row r="217" spans="1:16" s="28" customFormat="1" ht="8.1" customHeight="1" outlineLevel="1">
      <c r="A217" s="121" t="s">
        <v>300</v>
      </c>
      <c r="B217" s="122"/>
      <c r="C217" s="123" t="s">
        <v>301</v>
      </c>
      <c r="D217" s="124"/>
      <c r="E217" s="124"/>
      <c r="F217" s="124"/>
      <c r="G217" s="125"/>
      <c r="H217" s="46"/>
      <c r="I217" s="3">
        <v>15.105611</v>
      </c>
      <c r="J217" s="26">
        <v>15.468</v>
      </c>
      <c r="K217" s="3">
        <v>22.149540475167559</v>
      </c>
      <c r="L217" s="3">
        <v>19.067522477374105</v>
      </c>
      <c r="M217" s="3">
        <v>22.281083402331006</v>
      </c>
      <c r="N217" s="3">
        <v>23.821995616515618</v>
      </c>
      <c r="O217" s="3">
        <f t="shared" si="16"/>
        <v>98.826230494014183</v>
      </c>
      <c r="P217" s="3">
        <f t="shared" si="15"/>
        <v>95.744212496220726</v>
      </c>
    </row>
    <row r="218" spans="1:16" s="28" customFormat="1" ht="8.1" customHeight="1" outlineLevel="1">
      <c r="A218" s="121" t="s">
        <v>302</v>
      </c>
      <c r="B218" s="122"/>
      <c r="C218" s="123" t="s">
        <v>303</v>
      </c>
      <c r="D218" s="124"/>
      <c r="E218" s="124"/>
      <c r="F218" s="124"/>
      <c r="G218" s="125"/>
      <c r="H218" s="46" t="s">
        <v>10</v>
      </c>
      <c r="I218" s="3">
        <v>42.204759559999999</v>
      </c>
      <c r="J218" s="26">
        <v>17.719247679999995</v>
      </c>
      <c r="K218" s="3">
        <v>28.600000923594543</v>
      </c>
      <c r="L218" s="3">
        <v>24.938470624954221</v>
      </c>
      <c r="M218" s="3">
        <v>27.081953905417503</v>
      </c>
      <c r="N218" s="3">
        <v>27.587579741017866</v>
      </c>
      <c r="O218" s="3">
        <f t="shared" si="16"/>
        <v>143.19354181002993</v>
      </c>
      <c r="P218" s="3">
        <f t="shared" si="15"/>
        <v>139.53201151138958</v>
      </c>
    </row>
    <row r="219" spans="1:16" s="28" customFormat="1" ht="8.1" customHeight="1" outlineLevel="1">
      <c r="A219" s="121" t="s">
        <v>304</v>
      </c>
      <c r="B219" s="122"/>
      <c r="C219" s="123" t="s">
        <v>305</v>
      </c>
      <c r="D219" s="124"/>
      <c r="E219" s="124"/>
      <c r="F219" s="124"/>
      <c r="G219" s="125"/>
      <c r="H219" s="46" t="s">
        <v>10</v>
      </c>
      <c r="I219" s="3">
        <v>3.2310311700000001</v>
      </c>
      <c r="J219" s="26">
        <v>41.43068684584</v>
      </c>
      <c r="K219" s="3">
        <v>11.928049113605937</v>
      </c>
      <c r="L219" s="3">
        <v>11.04007563588519</v>
      </c>
      <c r="M219" s="3">
        <v>14.686795859082295</v>
      </c>
      <c r="N219" s="3">
        <v>15.143138155071137</v>
      </c>
      <c r="O219" s="3">
        <f t="shared" si="16"/>
        <v>86.419701143599383</v>
      </c>
      <c r="P219" s="3">
        <f t="shared" si="15"/>
        <v>85.531727665878634</v>
      </c>
    </row>
    <row r="220" spans="1:16" s="28" customFormat="1" ht="8.1" customHeight="1" outlineLevel="1">
      <c r="A220" s="121" t="s">
        <v>306</v>
      </c>
      <c r="B220" s="122"/>
      <c r="C220" s="123" t="s">
        <v>307</v>
      </c>
      <c r="D220" s="124"/>
      <c r="E220" s="124"/>
      <c r="F220" s="124"/>
      <c r="G220" s="125"/>
      <c r="H220" s="46" t="s">
        <v>10</v>
      </c>
      <c r="I220" s="3">
        <v>5.4511110000000002E-2</v>
      </c>
      <c r="J220" s="26">
        <v>5.4511110000000002E-2</v>
      </c>
      <c r="K220" s="3">
        <v>7.1999999999999995E-2</v>
      </c>
      <c r="L220" s="3">
        <v>7.1999999999999995E-2</v>
      </c>
      <c r="M220" s="3">
        <v>7.1999999999999995E-2</v>
      </c>
      <c r="N220" s="3">
        <v>7.1999999999999995E-2</v>
      </c>
      <c r="O220" s="3">
        <f t="shared" ref="O220:O251" si="17">I220+J220+K220+M220+N220</f>
        <v>0.32502222000000003</v>
      </c>
      <c r="P220" s="3">
        <f t="shared" si="15"/>
        <v>0.32502222000000003</v>
      </c>
    </row>
    <row r="221" spans="1:16" s="28" customFormat="1" ht="16.5" customHeight="1" outlineLevel="1">
      <c r="A221" s="121" t="s">
        <v>308</v>
      </c>
      <c r="B221" s="122"/>
      <c r="C221" s="123" t="s">
        <v>309</v>
      </c>
      <c r="D221" s="124"/>
      <c r="E221" s="124"/>
      <c r="F221" s="124"/>
      <c r="G221" s="125"/>
      <c r="H221" s="46" t="s">
        <v>10</v>
      </c>
      <c r="I221" s="3">
        <v>8.0727976399999992</v>
      </c>
      <c r="J221" s="26">
        <f>[2]БДДС2024!$O$48/1000</f>
        <v>10.71945517</v>
      </c>
      <c r="K221" s="3">
        <v>0</v>
      </c>
      <c r="L221" s="3">
        <v>0</v>
      </c>
      <c r="M221" s="3">
        <v>0</v>
      </c>
      <c r="N221" s="3">
        <v>0</v>
      </c>
      <c r="O221" s="3">
        <f t="shared" si="17"/>
        <v>18.792252810000001</v>
      </c>
      <c r="P221" s="3">
        <f t="shared" si="15"/>
        <v>18.792252810000001</v>
      </c>
    </row>
    <row r="222" spans="1:16" s="28" customFormat="1" ht="9.75" customHeight="1" outlineLevel="1" thickBot="1">
      <c r="A222" s="161" t="s">
        <v>310</v>
      </c>
      <c r="B222" s="162"/>
      <c r="C222" s="168" t="s">
        <v>311</v>
      </c>
      <c r="D222" s="169"/>
      <c r="E222" s="169"/>
      <c r="F222" s="169"/>
      <c r="G222" s="170"/>
      <c r="H222" s="46" t="s">
        <v>10</v>
      </c>
      <c r="I222" s="3">
        <v>70.307506979999943</v>
      </c>
      <c r="J222" s="26">
        <f>[2]БДДС2024!$O$30/1000+0.1278</f>
        <v>15.523868804999999</v>
      </c>
      <c r="K222" s="3">
        <v>25.06065637697661</v>
      </c>
      <c r="L222" s="3">
        <v>19.821045953572497</v>
      </c>
      <c r="M222" s="3">
        <v>22.839400246698943</v>
      </c>
      <c r="N222" s="3">
        <v>23.565766494001231</v>
      </c>
      <c r="O222" s="3">
        <f t="shared" si="17"/>
        <v>157.29719890267674</v>
      </c>
      <c r="P222" s="3">
        <f t="shared" si="15"/>
        <v>152.0575884792726</v>
      </c>
    </row>
    <row r="223" spans="1:16" s="28" customFormat="1" ht="9" customHeight="1">
      <c r="A223" s="154" t="s">
        <v>312</v>
      </c>
      <c r="B223" s="155"/>
      <c r="C223" s="156" t="s">
        <v>313</v>
      </c>
      <c r="D223" s="157"/>
      <c r="E223" s="157"/>
      <c r="F223" s="157"/>
      <c r="G223" s="158"/>
      <c r="H223" s="81" t="s">
        <v>10</v>
      </c>
      <c r="I223" s="2">
        <v>0</v>
      </c>
      <c r="J223" s="2">
        <v>0</v>
      </c>
      <c r="K223" s="2">
        <v>0</v>
      </c>
      <c r="L223" s="2">
        <v>0</v>
      </c>
      <c r="M223" s="2">
        <v>0</v>
      </c>
      <c r="N223" s="2">
        <v>0</v>
      </c>
      <c r="O223" s="2">
        <f t="shared" si="17"/>
        <v>0</v>
      </c>
      <c r="P223" s="30">
        <f t="shared" si="15"/>
        <v>0</v>
      </c>
    </row>
    <row r="224" spans="1:16" s="28" customFormat="1" ht="8.1" customHeight="1" outlineLevel="1">
      <c r="A224" s="121" t="s">
        <v>314</v>
      </c>
      <c r="B224" s="122"/>
      <c r="C224" s="123" t="s">
        <v>315</v>
      </c>
      <c r="D224" s="124"/>
      <c r="E224" s="124"/>
      <c r="F224" s="124"/>
      <c r="G224" s="125"/>
      <c r="H224" s="46" t="s">
        <v>10</v>
      </c>
      <c r="I224" s="3"/>
      <c r="J224" s="26"/>
      <c r="K224" s="3">
        <v>0</v>
      </c>
      <c r="L224" s="3">
        <v>0</v>
      </c>
      <c r="M224" s="3">
        <v>0</v>
      </c>
      <c r="N224" s="3">
        <v>0</v>
      </c>
      <c r="O224" s="3">
        <f t="shared" si="17"/>
        <v>0</v>
      </c>
      <c r="P224" s="3">
        <f t="shared" si="15"/>
        <v>0</v>
      </c>
    </row>
    <row r="225" spans="1:16" s="28" customFormat="1" ht="8.1" customHeight="1" outlineLevel="1">
      <c r="A225" s="121" t="s">
        <v>316</v>
      </c>
      <c r="B225" s="122"/>
      <c r="C225" s="123" t="s">
        <v>317</v>
      </c>
      <c r="D225" s="124"/>
      <c r="E225" s="124"/>
      <c r="F225" s="124"/>
      <c r="G225" s="125"/>
      <c r="H225" s="46" t="s">
        <v>10</v>
      </c>
      <c r="I225" s="3">
        <v>0</v>
      </c>
      <c r="J225" s="26">
        <v>0</v>
      </c>
      <c r="K225" s="3">
        <v>0</v>
      </c>
      <c r="L225" s="3">
        <v>0</v>
      </c>
      <c r="M225" s="3">
        <v>0</v>
      </c>
      <c r="N225" s="3">
        <v>0</v>
      </c>
      <c r="O225" s="3">
        <f t="shared" si="17"/>
        <v>0</v>
      </c>
      <c r="P225" s="3">
        <f t="shared" si="15"/>
        <v>0</v>
      </c>
    </row>
    <row r="226" spans="1:16" s="28" customFormat="1" ht="16.5" hidden="1" customHeight="1" outlineLevel="2">
      <c r="A226" s="121" t="s">
        <v>318</v>
      </c>
      <c r="B226" s="122"/>
      <c r="C226" s="123" t="s">
        <v>319</v>
      </c>
      <c r="D226" s="124"/>
      <c r="E226" s="124"/>
      <c r="F226" s="124"/>
      <c r="G226" s="125"/>
      <c r="H226" s="46" t="s">
        <v>10</v>
      </c>
      <c r="I226" s="3">
        <v>0</v>
      </c>
      <c r="J226" s="26">
        <v>0</v>
      </c>
      <c r="K226" s="3">
        <v>0</v>
      </c>
      <c r="L226" s="3">
        <v>0</v>
      </c>
      <c r="M226" s="3">
        <v>0</v>
      </c>
      <c r="N226" s="3">
        <v>0</v>
      </c>
      <c r="O226" s="3">
        <f t="shared" si="17"/>
        <v>0</v>
      </c>
      <c r="P226" s="3">
        <f t="shared" si="15"/>
        <v>0</v>
      </c>
    </row>
    <row r="227" spans="1:16" s="28" customFormat="1" ht="8.1" hidden="1" customHeight="1" outlineLevel="2">
      <c r="A227" s="121" t="s">
        <v>320</v>
      </c>
      <c r="B227" s="122"/>
      <c r="C227" s="123" t="s">
        <v>321</v>
      </c>
      <c r="D227" s="124"/>
      <c r="E227" s="124"/>
      <c r="F227" s="124"/>
      <c r="G227" s="125"/>
      <c r="H227" s="46" t="s">
        <v>10</v>
      </c>
      <c r="I227" s="3">
        <v>0</v>
      </c>
      <c r="J227" s="26">
        <v>0</v>
      </c>
      <c r="K227" s="3">
        <v>0</v>
      </c>
      <c r="L227" s="3">
        <v>0</v>
      </c>
      <c r="M227" s="3">
        <v>0</v>
      </c>
      <c r="N227" s="3">
        <v>0</v>
      </c>
      <c r="O227" s="3">
        <f t="shared" si="17"/>
        <v>0</v>
      </c>
      <c r="P227" s="3">
        <f t="shared" si="15"/>
        <v>0</v>
      </c>
    </row>
    <row r="228" spans="1:16" s="28" customFormat="1" ht="8.1" hidden="1" customHeight="1" outlineLevel="2">
      <c r="A228" s="121" t="s">
        <v>322</v>
      </c>
      <c r="B228" s="122"/>
      <c r="C228" s="123" t="s">
        <v>323</v>
      </c>
      <c r="D228" s="124"/>
      <c r="E228" s="124"/>
      <c r="F228" s="124"/>
      <c r="G228" s="125"/>
      <c r="H228" s="46" t="s">
        <v>10</v>
      </c>
      <c r="I228" s="3">
        <v>0</v>
      </c>
      <c r="J228" s="26">
        <v>0</v>
      </c>
      <c r="K228" s="3">
        <v>0</v>
      </c>
      <c r="L228" s="3">
        <v>0</v>
      </c>
      <c r="M228" s="3">
        <v>0</v>
      </c>
      <c r="N228" s="3">
        <v>0</v>
      </c>
      <c r="O228" s="3">
        <f t="shared" si="17"/>
        <v>0</v>
      </c>
      <c r="P228" s="3">
        <f t="shared" si="15"/>
        <v>0</v>
      </c>
    </row>
    <row r="229" spans="1:16" s="28" customFormat="1" ht="8.1" customHeight="1" outlineLevel="1" collapsed="1" thickBot="1">
      <c r="A229" s="161" t="s">
        <v>324</v>
      </c>
      <c r="B229" s="162"/>
      <c r="C229" s="168" t="s">
        <v>325</v>
      </c>
      <c r="D229" s="169"/>
      <c r="E229" s="169"/>
      <c r="F229" s="169"/>
      <c r="G229" s="170"/>
      <c r="H229" s="46" t="s">
        <v>10</v>
      </c>
      <c r="I229" s="3"/>
      <c r="J229" s="26"/>
      <c r="K229" s="3"/>
      <c r="L229" s="3"/>
      <c r="M229" s="3"/>
      <c r="N229" s="3"/>
      <c r="O229" s="3">
        <f t="shared" si="17"/>
        <v>0</v>
      </c>
      <c r="P229" s="3">
        <f t="shared" si="15"/>
        <v>0</v>
      </c>
    </row>
    <row r="230" spans="1:16" s="28" customFormat="1" ht="8.25" customHeight="1">
      <c r="A230" s="154" t="s">
        <v>326</v>
      </c>
      <c r="B230" s="155"/>
      <c r="C230" s="156" t="s">
        <v>327</v>
      </c>
      <c r="D230" s="157"/>
      <c r="E230" s="157"/>
      <c r="F230" s="157"/>
      <c r="G230" s="158"/>
      <c r="H230" s="81" t="s">
        <v>10</v>
      </c>
      <c r="I230" s="2">
        <v>31.579511799999999</v>
      </c>
      <c r="J230" s="2">
        <f>J231+J238+J239+J240</f>
        <v>52.909042790000001</v>
      </c>
      <c r="K230" s="2">
        <v>62.657220000000002</v>
      </c>
      <c r="L230" s="2">
        <v>62.657220000000002</v>
      </c>
      <c r="M230" s="2">
        <v>63.003959999999999</v>
      </c>
      <c r="N230" s="2">
        <v>63.003959999999999</v>
      </c>
      <c r="O230" s="2">
        <f t="shared" si="17"/>
        <v>273.15369458999999</v>
      </c>
      <c r="P230" s="30">
        <f t="shared" si="15"/>
        <v>273.15369458999999</v>
      </c>
    </row>
    <row r="231" spans="1:16" s="28" customFormat="1" ht="8.1" customHeight="1" outlineLevel="1">
      <c r="A231" s="121" t="s">
        <v>328</v>
      </c>
      <c r="B231" s="122"/>
      <c r="C231" s="123" t="s">
        <v>329</v>
      </c>
      <c r="D231" s="124"/>
      <c r="E231" s="124"/>
      <c r="F231" s="124"/>
      <c r="G231" s="125"/>
      <c r="H231" s="46" t="s">
        <v>10</v>
      </c>
      <c r="I231" s="3">
        <v>31.579511799999999</v>
      </c>
      <c r="J231" s="26">
        <f>J232+J233+J234+J235</f>
        <v>52.909042790000001</v>
      </c>
      <c r="K231" s="3">
        <v>62.657220000000002</v>
      </c>
      <c r="L231" s="3">
        <v>62.657220000000002</v>
      </c>
      <c r="M231" s="3">
        <v>63.003959999999999</v>
      </c>
      <c r="N231" s="3">
        <v>63.003959999999999</v>
      </c>
      <c r="O231" s="3">
        <f t="shared" si="17"/>
        <v>273.15369458999999</v>
      </c>
      <c r="P231" s="3">
        <f t="shared" si="15"/>
        <v>273.15369458999999</v>
      </c>
    </row>
    <row r="232" spans="1:16" s="28" customFormat="1" ht="7.5" customHeight="1" outlineLevel="1">
      <c r="A232" s="121" t="s">
        <v>330</v>
      </c>
      <c r="B232" s="122"/>
      <c r="C232" s="123" t="s">
        <v>331</v>
      </c>
      <c r="D232" s="124"/>
      <c r="E232" s="124"/>
      <c r="F232" s="124"/>
      <c r="G232" s="125"/>
      <c r="H232" s="46" t="s">
        <v>10</v>
      </c>
      <c r="I232" s="3">
        <v>31.579511799999999</v>
      </c>
      <c r="J232" s="26">
        <f>41.792106722-J235</f>
        <v>26.19100967</v>
      </c>
      <c r="K232" s="3">
        <v>46.693199999999997</v>
      </c>
      <c r="L232" s="3">
        <v>43.988820000000004</v>
      </c>
      <c r="M232" s="3">
        <v>45.913560000000004</v>
      </c>
      <c r="N232" s="3">
        <v>42.745559999999998</v>
      </c>
      <c r="O232" s="3">
        <f t="shared" si="17"/>
        <v>193.12284147000003</v>
      </c>
      <c r="P232" s="3">
        <f t="shared" si="15"/>
        <v>190.41846147000001</v>
      </c>
    </row>
    <row r="233" spans="1:16" s="28" customFormat="1" ht="8.25" customHeight="1" outlineLevel="1">
      <c r="A233" s="121" t="s">
        <v>332</v>
      </c>
      <c r="B233" s="122"/>
      <c r="C233" s="123" t="s">
        <v>333</v>
      </c>
      <c r="D233" s="124"/>
      <c r="E233" s="124"/>
      <c r="F233" s="124"/>
      <c r="G233" s="125"/>
      <c r="H233" s="46" t="s">
        <v>10</v>
      </c>
      <c r="I233" s="3"/>
      <c r="J233" s="26">
        <v>11.116936067999998</v>
      </c>
      <c r="K233" s="3"/>
      <c r="L233" s="3">
        <v>7.6452</v>
      </c>
      <c r="M233" s="3"/>
      <c r="N233" s="3"/>
      <c r="O233" s="3">
        <f t="shared" si="17"/>
        <v>11.116936067999998</v>
      </c>
      <c r="P233" s="3">
        <f t="shared" si="15"/>
        <v>18.762136067999997</v>
      </c>
    </row>
    <row r="234" spans="1:16" s="28" customFormat="1" ht="8.1" customHeight="1" outlineLevel="1">
      <c r="A234" s="121" t="s">
        <v>334</v>
      </c>
      <c r="B234" s="122"/>
      <c r="C234" s="123" t="s">
        <v>335</v>
      </c>
      <c r="D234" s="124"/>
      <c r="E234" s="124"/>
      <c r="F234" s="124"/>
      <c r="G234" s="125"/>
      <c r="H234" s="46" t="s">
        <v>10</v>
      </c>
      <c r="I234" s="3"/>
      <c r="J234" s="26"/>
      <c r="K234" s="3"/>
      <c r="L234" s="3"/>
      <c r="M234" s="3"/>
      <c r="N234" s="3"/>
      <c r="O234" s="3">
        <f t="shared" si="17"/>
        <v>0</v>
      </c>
      <c r="P234" s="3">
        <f t="shared" si="15"/>
        <v>0</v>
      </c>
    </row>
    <row r="235" spans="1:16" s="28" customFormat="1" ht="8.1" customHeight="1" outlineLevel="1">
      <c r="A235" s="121" t="s">
        <v>336</v>
      </c>
      <c r="B235" s="122"/>
      <c r="C235" s="123" t="s">
        <v>337</v>
      </c>
      <c r="D235" s="124"/>
      <c r="E235" s="124"/>
      <c r="F235" s="124"/>
      <c r="G235" s="125"/>
      <c r="H235" s="46" t="s">
        <v>10</v>
      </c>
      <c r="I235" s="3">
        <v>0</v>
      </c>
      <c r="J235" s="26">
        <f>'[3]1'!$M$93</f>
        <v>15.601097052</v>
      </c>
      <c r="K235" s="3">
        <v>15.9636</v>
      </c>
      <c r="L235" s="3">
        <v>11.023199999999999</v>
      </c>
      <c r="M235" s="3">
        <v>17.090399999999999</v>
      </c>
      <c r="N235" s="3">
        <v>20.258399999999998</v>
      </c>
      <c r="O235" s="3">
        <f t="shared" si="17"/>
        <v>68.913497051999997</v>
      </c>
      <c r="P235" s="3">
        <f t="shared" ref="P235:P298" si="18">I235+J235+L235+M235+N235</f>
        <v>63.973097052</v>
      </c>
    </row>
    <row r="236" spans="1:16" s="28" customFormat="1" ht="8.1" hidden="1" customHeight="1" outlineLevel="2">
      <c r="A236" s="121" t="s">
        <v>338</v>
      </c>
      <c r="B236" s="122"/>
      <c r="C236" s="123" t="s">
        <v>339</v>
      </c>
      <c r="D236" s="124"/>
      <c r="E236" s="124"/>
      <c r="F236" s="124"/>
      <c r="G236" s="125"/>
      <c r="H236" s="46" t="s">
        <v>10</v>
      </c>
      <c r="I236" s="3">
        <v>0</v>
      </c>
      <c r="J236" s="26">
        <v>0</v>
      </c>
      <c r="K236" s="3">
        <v>0</v>
      </c>
      <c r="L236" s="3">
        <v>0</v>
      </c>
      <c r="M236" s="3">
        <v>0</v>
      </c>
      <c r="N236" s="3">
        <v>0</v>
      </c>
      <c r="O236" s="3">
        <f t="shared" si="17"/>
        <v>0</v>
      </c>
      <c r="P236" s="3">
        <f t="shared" si="18"/>
        <v>0</v>
      </c>
    </row>
    <row r="237" spans="1:16" s="28" customFormat="1" ht="4.5" hidden="1" customHeight="1" outlineLevel="2">
      <c r="A237" s="121" t="s">
        <v>340</v>
      </c>
      <c r="B237" s="122"/>
      <c r="C237" s="123" t="s">
        <v>341</v>
      </c>
      <c r="D237" s="124"/>
      <c r="E237" s="124"/>
      <c r="F237" s="124"/>
      <c r="G237" s="125"/>
      <c r="H237" s="46" t="s">
        <v>10</v>
      </c>
      <c r="I237" s="3">
        <v>0</v>
      </c>
      <c r="J237" s="26">
        <v>0</v>
      </c>
      <c r="K237" s="3">
        <v>0</v>
      </c>
      <c r="L237" s="3">
        <v>0</v>
      </c>
      <c r="M237" s="3">
        <v>0</v>
      </c>
      <c r="N237" s="3">
        <v>0</v>
      </c>
      <c r="O237" s="3">
        <f t="shared" si="17"/>
        <v>0</v>
      </c>
      <c r="P237" s="3">
        <f t="shared" si="18"/>
        <v>0</v>
      </c>
    </row>
    <row r="238" spans="1:16" s="28" customFormat="1" ht="8.1" customHeight="1" outlineLevel="1" collapsed="1">
      <c r="A238" s="121" t="s">
        <v>342</v>
      </c>
      <c r="B238" s="122"/>
      <c r="C238" s="123" t="s">
        <v>343</v>
      </c>
      <c r="D238" s="124"/>
      <c r="E238" s="124"/>
      <c r="F238" s="124"/>
      <c r="G238" s="125"/>
      <c r="H238" s="46" t="s">
        <v>10</v>
      </c>
      <c r="I238" s="3">
        <v>0</v>
      </c>
      <c r="J238" s="26">
        <v>0</v>
      </c>
      <c r="K238" s="3">
        <v>0</v>
      </c>
      <c r="L238" s="3">
        <v>0</v>
      </c>
      <c r="M238" s="3">
        <v>0</v>
      </c>
      <c r="N238" s="3">
        <v>0</v>
      </c>
      <c r="O238" s="3">
        <f t="shared" si="17"/>
        <v>0</v>
      </c>
      <c r="P238" s="3">
        <f t="shared" si="18"/>
        <v>0</v>
      </c>
    </row>
    <row r="239" spans="1:16" s="28" customFormat="1" ht="8.1" customHeight="1" outlineLevel="1">
      <c r="A239" s="121" t="s">
        <v>344</v>
      </c>
      <c r="B239" s="122"/>
      <c r="C239" s="123" t="s">
        <v>345</v>
      </c>
      <c r="D239" s="124"/>
      <c r="E239" s="124"/>
      <c r="F239" s="124"/>
      <c r="G239" s="125"/>
      <c r="H239" s="46" t="s">
        <v>10</v>
      </c>
      <c r="I239" s="3">
        <v>0</v>
      </c>
      <c r="J239" s="26">
        <v>0</v>
      </c>
      <c r="K239" s="3">
        <v>0</v>
      </c>
      <c r="L239" s="3">
        <v>0</v>
      </c>
      <c r="M239" s="3">
        <v>0</v>
      </c>
      <c r="N239" s="3">
        <v>0</v>
      </c>
      <c r="O239" s="3">
        <f t="shared" si="17"/>
        <v>0</v>
      </c>
      <c r="P239" s="3">
        <f t="shared" si="18"/>
        <v>0</v>
      </c>
    </row>
    <row r="240" spans="1:16" s="28" customFormat="1" ht="8.1" customHeight="1" outlineLevel="1">
      <c r="A240" s="121" t="s">
        <v>346</v>
      </c>
      <c r="B240" s="122"/>
      <c r="C240" s="123" t="s">
        <v>119</v>
      </c>
      <c r="D240" s="124"/>
      <c r="E240" s="124"/>
      <c r="F240" s="124"/>
      <c r="G240" s="125"/>
      <c r="H240" s="46" t="s">
        <v>235</v>
      </c>
      <c r="I240" s="3">
        <v>0</v>
      </c>
      <c r="J240" s="26">
        <v>0</v>
      </c>
      <c r="K240" s="3">
        <v>0</v>
      </c>
      <c r="L240" s="3">
        <v>0</v>
      </c>
      <c r="M240" s="3">
        <v>0</v>
      </c>
      <c r="N240" s="3">
        <v>0</v>
      </c>
      <c r="O240" s="3">
        <f t="shared" si="17"/>
        <v>0</v>
      </c>
      <c r="P240" s="3">
        <f t="shared" si="18"/>
        <v>0</v>
      </c>
    </row>
    <row r="241" spans="1:16" s="28" customFormat="1" ht="16.5" customHeight="1" outlineLevel="1" thickBot="1">
      <c r="A241" s="161" t="s">
        <v>347</v>
      </c>
      <c r="B241" s="162"/>
      <c r="C241" s="168" t="s">
        <v>348</v>
      </c>
      <c r="D241" s="169"/>
      <c r="E241" s="169"/>
      <c r="F241" s="169"/>
      <c r="G241" s="170"/>
      <c r="H241" s="46" t="s">
        <v>10</v>
      </c>
      <c r="I241" s="3"/>
      <c r="J241" s="26"/>
      <c r="K241" s="3"/>
      <c r="L241" s="3"/>
      <c r="M241" s="3"/>
      <c r="N241" s="3"/>
      <c r="O241" s="3">
        <f t="shared" si="17"/>
        <v>0</v>
      </c>
      <c r="P241" s="3">
        <f t="shared" si="18"/>
        <v>0</v>
      </c>
    </row>
    <row r="242" spans="1:16" s="28" customFormat="1" ht="8.25" customHeight="1">
      <c r="A242" s="154" t="s">
        <v>349</v>
      </c>
      <c r="B242" s="155"/>
      <c r="C242" s="156" t="s">
        <v>350</v>
      </c>
      <c r="D242" s="157"/>
      <c r="E242" s="157"/>
      <c r="F242" s="157"/>
      <c r="G242" s="158"/>
      <c r="H242" s="81" t="s">
        <v>10</v>
      </c>
      <c r="I242" s="2">
        <v>78.258683680000004</v>
      </c>
      <c r="J242" s="2">
        <f>J244+J243+J248+J249+J253+J252+J254</f>
        <v>199.37402485000001</v>
      </c>
      <c r="K242" s="2">
        <v>35</v>
      </c>
      <c r="L242" s="2">
        <v>37</v>
      </c>
      <c r="M242" s="2">
        <v>26</v>
      </c>
      <c r="N242" s="2">
        <v>37</v>
      </c>
      <c r="O242" s="2">
        <f t="shared" si="17"/>
        <v>375.63270853</v>
      </c>
      <c r="P242" s="30">
        <f t="shared" si="18"/>
        <v>377.63270853</v>
      </c>
    </row>
    <row r="243" spans="1:16" s="28" customFormat="1" ht="8.1" customHeight="1" outlineLevel="1">
      <c r="A243" s="121" t="s">
        <v>351</v>
      </c>
      <c r="B243" s="122"/>
      <c r="C243" s="123" t="s">
        <v>352</v>
      </c>
      <c r="D243" s="124"/>
      <c r="E243" s="124"/>
      <c r="F243" s="124"/>
      <c r="G243" s="125"/>
      <c r="H243" s="46" t="s">
        <v>10</v>
      </c>
      <c r="I243" s="3"/>
      <c r="J243" s="26"/>
      <c r="K243" s="3"/>
      <c r="L243" s="3"/>
      <c r="M243" s="3"/>
      <c r="N243" s="3"/>
      <c r="O243" s="3">
        <f t="shared" si="17"/>
        <v>0</v>
      </c>
      <c r="P243" s="3">
        <f t="shared" si="18"/>
        <v>0</v>
      </c>
    </row>
    <row r="244" spans="1:16" s="28" customFormat="1" ht="8.1" customHeight="1" outlineLevel="1">
      <c r="A244" s="121" t="s">
        <v>353</v>
      </c>
      <c r="B244" s="122"/>
      <c r="C244" s="123" t="s">
        <v>354</v>
      </c>
      <c r="D244" s="124"/>
      <c r="E244" s="124"/>
      <c r="F244" s="124"/>
      <c r="G244" s="125"/>
      <c r="H244" s="46" t="s">
        <v>10</v>
      </c>
      <c r="I244" s="3">
        <v>78.258683680000004</v>
      </c>
      <c r="J244" s="26">
        <f>J246+J245+J247</f>
        <v>179.06413988</v>
      </c>
      <c r="K244" s="3">
        <v>35</v>
      </c>
      <c r="L244" s="3">
        <v>37</v>
      </c>
      <c r="M244" s="3">
        <v>26</v>
      </c>
      <c r="N244" s="3">
        <v>37</v>
      </c>
      <c r="O244" s="3">
        <f t="shared" si="17"/>
        <v>355.32282356000002</v>
      </c>
      <c r="P244" s="3">
        <f>I244+J244+L244+M244+N244</f>
        <v>357.32282356000002</v>
      </c>
    </row>
    <row r="245" spans="1:16" s="67" customFormat="1" ht="8.1" customHeight="1" outlineLevel="2">
      <c r="A245" s="163" t="s">
        <v>355</v>
      </c>
      <c r="B245" s="164"/>
      <c r="C245" s="165" t="s">
        <v>356</v>
      </c>
      <c r="D245" s="166"/>
      <c r="E245" s="166"/>
      <c r="F245" s="166"/>
      <c r="G245" s="167"/>
      <c r="H245" s="65" t="s">
        <v>10</v>
      </c>
      <c r="I245" s="3">
        <v>78.258683680000004</v>
      </c>
      <c r="J245" s="26">
        <f>[2]БДДС2024!$O$43/1000</f>
        <v>179.06413988</v>
      </c>
      <c r="K245" s="3">
        <v>35</v>
      </c>
      <c r="L245" s="3">
        <v>37</v>
      </c>
      <c r="M245" s="3">
        <v>26</v>
      </c>
      <c r="N245" s="3">
        <v>37</v>
      </c>
      <c r="O245" s="3">
        <f t="shared" si="17"/>
        <v>355.32282356000002</v>
      </c>
      <c r="P245" s="3">
        <f t="shared" si="18"/>
        <v>357.32282356000002</v>
      </c>
    </row>
    <row r="246" spans="1:16" s="28" customFormat="1" ht="8.1" customHeight="1" outlineLevel="2">
      <c r="A246" s="121" t="s">
        <v>357</v>
      </c>
      <c r="B246" s="122"/>
      <c r="C246" s="123" t="s">
        <v>358</v>
      </c>
      <c r="D246" s="124"/>
      <c r="E246" s="124"/>
      <c r="F246" s="124"/>
      <c r="G246" s="125"/>
      <c r="H246" s="46" t="s">
        <v>10</v>
      </c>
      <c r="I246" s="3">
        <v>0</v>
      </c>
      <c r="J246" s="26">
        <v>0</v>
      </c>
      <c r="K246" s="3">
        <v>0</v>
      </c>
      <c r="L246" s="3">
        <v>0</v>
      </c>
      <c r="M246" s="3">
        <v>0</v>
      </c>
      <c r="N246" s="3">
        <v>0</v>
      </c>
      <c r="O246" s="3">
        <f t="shared" si="17"/>
        <v>0</v>
      </c>
      <c r="P246" s="3">
        <f t="shared" si="18"/>
        <v>0</v>
      </c>
    </row>
    <row r="247" spans="1:16" s="28" customFormat="1" ht="8.1" customHeight="1" outlineLevel="2">
      <c r="A247" s="121" t="s">
        <v>359</v>
      </c>
      <c r="B247" s="122"/>
      <c r="C247" s="123" t="s">
        <v>360</v>
      </c>
      <c r="D247" s="124"/>
      <c r="E247" s="124"/>
      <c r="F247" s="124"/>
      <c r="G247" s="125"/>
      <c r="H247" s="46" t="s">
        <v>10</v>
      </c>
      <c r="I247" s="3">
        <v>0</v>
      </c>
      <c r="J247" s="26">
        <v>0</v>
      </c>
      <c r="K247" s="3">
        <v>0</v>
      </c>
      <c r="L247" s="3">
        <v>0</v>
      </c>
      <c r="M247" s="3">
        <v>0</v>
      </c>
      <c r="N247" s="3">
        <v>0</v>
      </c>
      <c r="O247" s="3">
        <f t="shared" si="17"/>
        <v>0</v>
      </c>
      <c r="P247" s="3">
        <f t="shared" si="18"/>
        <v>0</v>
      </c>
    </row>
    <row r="248" spans="1:16" s="28" customFormat="1" ht="8.1" customHeight="1" outlineLevel="1">
      <c r="A248" s="121" t="s">
        <v>361</v>
      </c>
      <c r="B248" s="122"/>
      <c r="C248" s="123" t="s">
        <v>362</v>
      </c>
      <c r="D248" s="124"/>
      <c r="E248" s="124"/>
      <c r="F248" s="124"/>
      <c r="G248" s="125"/>
      <c r="H248" s="46" t="s">
        <v>10</v>
      </c>
      <c r="I248" s="3">
        <v>0</v>
      </c>
      <c r="J248" s="26">
        <v>0</v>
      </c>
      <c r="K248" s="3">
        <v>0</v>
      </c>
      <c r="L248" s="3">
        <v>0</v>
      </c>
      <c r="M248" s="3">
        <v>0</v>
      </c>
      <c r="N248" s="3">
        <v>0</v>
      </c>
      <c r="O248" s="3">
        <f t="shared" si="17"/>
        <v>0</v>
      </c>
      <c r="P248" s="3">
        <f t="shared" si="18"/>
        <v>0</v>
      </c>
    </row>
    <row r="249" spans="1:16" s="28" customFormat="1" ht="8.1" customHeight="1" outlineLevel="1">
      <c r="A249" s="121" t="s">
        <v>363</v>
      </c>
      <c r="B249" s="122"/>
      <c r="C249" s="123" t="s">
        <v>364</v>
      </c>
      <c r="D249" s="124"/>
      <c r="E249" s="124"/>
      <c r="F249" s="124"/>
      <c r="G249" s="125"/>
      <c r="H249" s="46" t="s">
        <v>10</v>
      </c>
      <c r="I249" s="3">
        <v>0</v>
      </c>
      <c r="J249" s="26">
        <v>0</v>
      </c>
      <c r="K249" s="3">
        <v>0</v>
      </c>
      <c r="L249" s="3">
        <v>0</v>
      </c>
      <c r="M249" s="3">
        <v>0</v>
      </c>
      <c r="N249" s="3">
        <v>0</v>
      </c>
      <c r="O249" s="3">
        <f t="shared" si="17"/>
        <v>0</v>
      </c>
      <c r="P249" s="3">
        <f t="shared" si="18"/>
        <v>0</v>
      </c>
    </row>
    <row r="250" spans="1:16" s="28" customFormat="1" ht="8.1" customHeight="1" outlineLevel="2">
      <c r="A250" s="121" t="s">
        <v>365</v>
      </c>
      <c r="B250" s="122"/>
      <c r="C250" s="123" t="s">
        <v>366</v>
      </c>
      <c r="D250" s="124"/>
      <c r="E250" s="124"/>
      <c r="F250" s="124"/>
      <c r="G250" s="125"/>
      <c r="H250" s="46" t="s">
        <v>10</v>
      </c>
      <c r="I250" s="3">
        <v>0</v>
      </c>
      <c r="J250" s="26">
        <v>0</v>
      </c>
      <c r="K250" s="3">
        <v>0</v>
      </c>
      <c r="L250" s="3">
        <v>0</v>
      </c>
      <c r="M250" s="3">
        <v>0</v>
      </c>
      <c r="N250" s="3">
        <v>0</v>
      </c>
      <c r="O250" s="3">
        <f t="shared" si="17"/>
        <v>0</v>
      </c>
      <c r="P250" s="3">
        <f t="shared" si="18"/>
        <v>0</v>
      </c>
    </row>
    <row r="251" spans="1:16" s="28" customFormat="1" ht="8.1" customHeight="1" outlineLevel="2">
      <c r="A251" s="121" t="s">
        <v>367</v>
      </c>
      <c r="B251" s="122"/>
      <c r="C251" s="123" t="s">
        <v>368</v>
      </c>
      <c r="D251" s="124"/>
      <c r="E251" s="124"/>
      <c r="F251" s="124"/>
      <c r="G251" s="125"/>
      <c r="H251" s="46" t="s">
        <v>10</v>
      </c>
      <c r="I251" s="3">
        <v>0</v>
      </c>
      <c r="J251" s="26">
        <v>0</v>
      </c>
      <c r="K251" s="3">
        <v>0</v>
      </c>
      <c r="L251" s="3">
        <v>0</v>
      </c>
      <c r="M251" s="3">
        <v>0</v>
      </c>
      <c r="N251" s="3">
        <v>0</v>
      </c>
      <c r="O251" s="3">
        <f t="shared" si="17"/>
        <v>0</v>
      </c>
      <c r="P251" s="3">
        <f t="shared" si="18"/>
        <v>0</v>
      </c>
    </row>
    <row r="252" spans="1:16" s="28" customFormat="1" ht="8.1" customHeight="1" outlineLevel="1">
      <c r="A252" s="121" t="s">
        <v>369</v>
      </c>
      <c r="B252" s="122"/>
      <c r="C252" s="123" t="s">
        <v>370</v>
      </c>
      <c r="D252" s="124"/>
      <c r="E252" s="124"/>
      <c r="F252" s="124"/>
      <c r="G252" s="125"/>
      <c r="H252" s="46" t="s">
        <v>10</v>
      </c>
      <c r="I252" s="3">
        <v>0</v>
      </c>
      <c r="J252" s="26">
        <v>0</v>
      </c>
      <c r="K252" s="3">
        <v>0</v>
      </c>
      <c r="L252" s="3">
        <v>0</v>
      </c>
      <c r="M252" s="3">
        <v>0</v>
      </c>
      <c r="N252" s="3">
        <v>0</v>
      </c>
      <c r="O252" s="3">
        <f t="shared" ref="O252:O255" si="19">I252+J252+K252+M252+N252</f>
        <v>0</v>
      </c>
      <c r="P252" s="3">
        <f t="shared" si="18"/>
        <v>0</v>
      </c>
    </row>
    <row r="253" spans="1:16" s="28" customFormat="1" ht="8.1" customHeight="1" outlineLevel="1">
      <c r="A253" s="121" t="s">
        <v>371</v>
      </c>
      <c r="B253" s="122"/>
      <c r="C253" s="123" t="s">
        <v>372</v>
      </c>
      <c r="D253" s="124"/>
      <c r="E253" s="124"/>
      <c r="F253" s="124"/>
      <c r="G253" s="125"/>
      <c r="H253" s="46" t="s">
        <v>10</v>
      </c>
      <c r="I253" s="3">
        <v>0</v>
      </c>
      <c r="J253" s="26">
        <v>0</v>
      </c>
      <c r="K253" s="3">
        <v>0</v>
      </c>
      <c r="L253" s="3">
        <v>0</v>
      </c>
      <c r="M253" s="3">
        <v>0</v>
      </c>
      <c r="N253" s="3">
        <v>0</v>
      </c>
      <c r="O253" s="3">
        <f t="shared" si="19"/>
        <v>0</v>
      </c>
      <c r="P253" s="3">
        <f t="shared" si="18"/>
        <v>0</v>
      </c>
    </row>
    <row r="254" spans="1:16" s="28" customFormat="1" ht="8.1" customHeight="1" outlineLevel="1" thickBot="1">
      <c r="A254" s="161" t="s">
        <v>373</v>
      </c>
      <c r="B254" s="162"/>
      <c r="C254" s="123" t="s">
        <v>374</v>
      </c>
      <c r="D254" s="124"/>
      <c r="E254" s="124"/>
      <c r="F254" s="124"/>
      <c r="G254" s="125"/>
      <c r="H254" s="46" t="s">
        <v>10</v>
      </c>
      <c r="I254" s="3"/>
      <c r="J254" s="26">
        <f>[2]БДДС2024!$O$41/1000</f>
        <v>20.309884969999999</v>
      </c>
      <c r="K254" s="3"/>
      <c r="L254" s="3"/>
      <c r="M254" s="3"/>
      <c r="N254" s="3"/>
      <c r="O254" s="3">
        <f t="shared" si="19"/>
        <v>20.309884969999999</v>
      </c>
      <c r="P254" s="3">
        <f t="shared" si="18"/>
        <v>20.309884969999999</v>
      </c>
    </row>
    <row r="255" spans="1:16" s="28" customFormat="1" ht="8.1" customHeight="1">
      <c r="A255" s="154" t="s">
        <v>375</v>
      </c>
      <c r="B255" s="155"/>
      <c r="C255" s="130" t="s">
        <v>376</v>
      </c>
      <c r="D255" s="131"/>
      <c r="E255" s="131"/>
      <c r="F255" s="131"/>
      <c r="G255" s="132"/>
      <c r="H255" s="81" t="s">
        <v>10</v>
      </c>
      <c r="I255" s="2">
        <v>99.01968368</v>
      </c>
      <c r="J255" s="2">
        <f>J256+J260+J261</f>
        <v>217.06449988000003</v>
      </c>
      <c r="K255" s="2">
        <v>43</v>
      </c>
      <c r="L255" s="2">
        <v>49</v>
      </c>
      <c r="M255" s="2">
        <v>39</v>
      </c>
      <c r="N255" s="2">
        <v>50</v>
      </c>
      <c r="O255" s="2">
        <f t="shared" si="19"/>
        <v>448.08418356000004</v>
      </c>
      <c r="P255" s="30">
        <f t="shared" si="18"/>
        <v>454.08418356000004</v>
      </c>
    </row>
    <row r="256" spans="1:16" s="28" customFormat="1" ht="8.1" customHeight="1" outlineLevel="1">
      <c r="A256" s="121" t="s">
        <v>377</v>
      </c>
      <c r="B256" s="122"/>
      <c r="C256" s="123" t="s">
        <v>378</v>
      </c>
      <c r="D256" s="124"/>
      <c r="E256" s="124"/>
      <c r="F256" s="124"/>
      <c r="G256" s="125"/>
      <c r="H256" s="46" t="s">
        <v>10</v>
      </c>
      <c r="I256" s="3">
        <v>94.51968368</v>
      </c>
      <c r="J256" s="26">
        <f>J257+J258+J259</f>
        <v>172.06449988000003</v>
      </c>
      <c r="K256" s="3">
        <v>43</v>
      </c>
      <c r="L256" s="3">
        <v>49</v>
      </c>
      <c r="M256" s="3">
        <v>39</v>
      </c>
      <c r="N256" s="3">
        <v>50</v>
      </c>
      <c r="O256" s="3">
        <f t="shared" ref="O256:O261" si="20">I256+J256+K256+M256+N256</f>
        <v>398.58418356000004</v>
      </c>
      <c r="P256" s="3">
        <f t="shared" si="18"/>
        <v>404.58418356000004</v>
      </c>
    </row>
    <row r="257" spans="1:16" s="67" customFormat="1" ht="8.1" customHeight="1" outlineLevel="2">
      <c r="A257" s="163" t="s">
        <v>379</v>
      </c>
      <c r="B257" s="164"/>
      <c r="C257" s="165" t="s">
        <v>356</v>
      </c>
      <c r="D257" s="166"/>
      <c r="E257" s="166"/>
      <c r="F257" s="166"/>
      <c r="G257" s="167"/>
      <c r="H257" s="65" t="s">
        <v>10</v>
      </c>
      <c r="I257" s="3">
        <v>94.51968368</v>
      </c>
      <c r="J257" s="26">
        <f>[2]БДДС2024!$O$47/1000</f>
        <v>172.06449988000003</v>
      </c>
      <c r="K257" s="3">
        <v>43</v>
      </c>
      <c r="L257" s="3">
        <v>49</v>
      </c>
      <c r="M257" s="3">
        <v>39</v>
      </c>
      <c r="N257" s="3">
        <v>53</v>
      </c>
      <c r="O257" s="3">
        <f t="shared" si="20"/>
        <v>401.58418356000004</v>
      </c>
      <c r="P257" s="3">
        <f t="shared" ref="P257:P261" si="21">I257+J257+L257+M257+N257</f>
        <v>407.58418356000004</v>
      </c>
    </row>
    <row r="258" spans="1:16" s="28" customFormat="1" ht="8.1" customHeight="1" outlineLevel="2">
      <c r="A258" s="121" t="s">
        <v>380</v>
      </c>
      <c r="B258" s="122"/>
      <c r="C258" s="123" t="s">
        <v>358</v>
      </c>
      <c r="D258" s="124"/>
      <c r="E258" s="124"/>
      <c r="F258" s="124"/>
      <c r="G258" s="125"/>
      <c r="H258" s="46" t="s">
        <v>10</v>
      </c>
      <c r="I258" s="3"/>
      <c r="J258" s="26"/>
      <c r="K258" s="3">
        <v>0</v>
      </c>
      <c r="L258" s="3">
        <v>0</v>
      </c>
      <c r="M258" s="3">
        <v>0</v>
      </c>
      <c r="N258" s="3">
        <v>0</v>
      </c>
      <c r="O258" s="3">
        <f t="shared" si="20"/>
        <v>0</v>
      </c>
      <c r="P258" s="3">
        <f t="shared" si="21"/>
        <v>0</v>
      </c>
    </row>
    <row r="259" spans="1:16" s="28" customFormat="1" ht="8.1" customHeight="1" outlineLevel="2">
      <c r="A259" s="121" t="s">
        <v>381</v>
      </c>
      <c r="B259" s="122"/>
      <c r="C259" s="123" t="s">
        <v>360</v>
      </c>
      <c r="D259" s="124"/>
      <c r="E259" s="124"/>
      <c r="F259" s="124"/>
      <c r="G259" s="125"/>
      <c r="H259" s="46" t="s">
        <v>10</v>
      </c>
      <c r="I259" s="3">
        <v>0</v>
      </c>
      <c r="J259" s="26">
        <v>0</v>
      </c>
      <c r="K259" s="3">
        <v>0</v>
      </c>
      <c r="L259" s="3">
        <v>0</v>
      </c>
      <c r="M259" s="3">
        <v>0</v>
      </c>
      <c r="N259" s="3">
        <v>0</v>
      </c>
      <c r="O259" s="3">
        <f t="shared" si="20"/>
        <v>0</v>
      </c>
      <c r="P259" s="3">
        <f t="shared" si="21"/>
        <v>0</v>
      </c>
    </row>
    <row r="260" spans="1:16" s="28" customFormat="1" ht="8.1" customHeight="1" outlineLevel="1">
      <c r="A260" s="121" t="s">
        <v>382</v>
      </c>
      <c r="B260" s="122"/>
      <c r="C260" s="123" t="s">
        <v>231</v>
      </c>
      <c r="D260" s="124"/>
      <c r="E260" s="124"/>
      <c r="F260" s="124"/>
      <c r="G260" s="125"/>
      <c r="H260" s="46" t="s">
        <v>10</v>
      </c>
      <c r="I260" s="3">
        <v>4.5</v>
      </c>
      <c r="J260" s="26">
        <f>[2]БДДС2024!$O$49/1000</f>
        <v>5</v>
      </c>
      <c r="K260" s="3">
        <v>0</v>
      </c>
      <c r="L260" s="3">
        <v>0</v>
      </c>
      <c r="M260" s="3">
        <v>0</v>
      </c>
      <c r="N260" s="3">
        <v>0</v>
      </c>
      <c r="O260" s="3">
        <f t="shared" si="20"/>
        <v>9.5</v>
      </c>
      <c r="P260" s="3">
        <f t="shared" si="21"/>
        <v>9.5</v>
      </c>
    </row>
    <row r="261" spans="1:16" s="28" customFormat="1" ht="8.1" customHeight="1" outlineLevel="1" thickBot="1">
      <c r="A261" s="161" t="s">
        <v>383</v>
      </c>
      <c r="B261" s="162"/>
      <c r="C261" s="123" t="s">
        <v>384</v>
      </c>
      <c r="D261" s="124"/>
      <c r="E261" s="124"/>
      <c r="F261" s="124"/>
      <c r="G261" s="125"/>
      <c r="H261" s="46" t="s">
        <v>10</v>
      </c>
      <c r="I261" s="4">
        <v>0</v>
      </c>
      <c r="J261" s="26">
        <f>[2]БДДС2024!$O$45/1000</f>
        <v>40</v>
      </c>
      <c r="K261" s="3"/>
      <c r="L261" s="3"/>
      <c r="M261" s="3"/>
      <c r="N261" s="3"/>
      <c r="O261" s="3">
        <f t="shared" si="20"/>
        <v>40</v>
      </c>
      <c r="P261" s="3">
        <f t="shared" si="21"/>
        <v>40</v>
      </c>
    </row>
    <row r="262" spans="1:16" s="28" customFormat="1" ht="16.5" customHeight="1" thickBot="1">
      <c r="A262" s="159" t="s">
        <v>385</v>
      </c>
      <c r="B262" s="160"/>
      <c r="C262" s="130" t="s">
        <v>386</v>
      </c>
      <c r="D262" s="131"/>
      <c r="E262" s="131"/>
      <c r="F262" s="131"/>
      <c r="G262" s="132"/>
      <c r="H262" s="81" t="s">
        <v>10</v>
      </c>
      <c r="I262" s="2">
        <v>53.504886339999985</v>
      </c>
      <c r="J262" s="2">
        <f>J184-J203</f>
        <v>70.391194945000166</v>
      </c>
      <c r="K262" s="2">
        <v>70.761267066422874</v>
      </c>
      <c r="L262" s="2">
        <v>74.909977606293069</v>
      </c>
      <c r="M262" s="2">
        <v>76.681489623548941</v>
      </c>
      <c r="N262" s="2">
        <v>76.730781705122638</v>
      </c>
      <c r="O262" s="2">
        <f>I262+J262+K262+M262+N262</f>
        <v>348.0696196800946</v>
      </c>
      <c r="P262" s="30">
        <f t="shared" si="18"/>
        <v>352.2183302199648</v>
      </c>
    </row>
    <row r="263" spans="1:16" s="28" customFormat="1" ht="17.25" customHeight="1">
      <c r="A263" s="154" t="s">
        <v>387</v>
      </c>
      <c r="B263" s="155"/>
      <c r="C263" s="130" t="s">
        <v>388</v>
      </c>
      <c r="D263" s="131"/>
      <c r="E263" s="131"/>
      <c r="F263" s="131"/>
      <c r="G263" s="132"/>
      <c r="H263" s="81" t="s">
        <v>10</v>
      </c>
      <c r="I263" s="2">
        <v>-31.579511799999999</v>
      </c>
      <c r="J263" s="2">
        <f>J223-J230</f>
        <v>-52.909042790000001</v>
      </c>
      <c r="K263" s="2">
        <v>-62.657220000000002</v>
      </c>
      <c r="L263" s="2">
        <v>-62.657220000000002</v>
      </c>
      <c r="M263" s="2">
        <v>-63.003959999999999</v>
      </c>
      <c r="N263" s="2">
        <v>-63.003959999999999</v>
      </c>
      <c r="O263" s="2">
        <f>I263+J263+K263+M263+N263</f>
        <v>-273.15369458999999</v>
      </c>
      <c r="P263" s="30">
        <f t="shared" si="18"/>
        <v>-273.15369458999999</v>
      </c>
    </row>
    <row r="264" spans="1:16" s="28" customFormat="1" ht="8.4499999999999993" customHeight="1" outlineLevel="1">
      <c r="A264" s="121" t="s">
        <v>389</v>
      </c>
      <c r="B264" s="122"/>
      <c r="C264" s="123" t="s">
        <v>390</v>
      </c>
      <c r="D264" s="124"/>
      <c r="E264" s="124"/>
      <c r="F264" s="124"/>
      <c r="G264" s="125"/>
      <c r="H264" s="46" t="s">
        <v>10</v>
      </c>
      <c r="I264" s="3"/>
      <c r="J264" s="26"/>
      <c r="K264" s="3"/>
      <c r="L264" s="3"/>
      <c r="M264" s="3"/>
      <c r="N264" s="3"/>
      <c r="O264" s="3">
        <f t="shared" ref="O264:O265" si="22">I264+J264+K264+M264+N264</f>
        <v>0</v>
      </c>
      <c r="P264" s="3">
        <f t="shared" si="18"/>
        <v>0</v>
      </c>
    </row>
    <row r="265" spans="1:16" s="28" customFormat="1" ht="8.4499999999999993" customHeight="1" outlineLevel="1" thickBot="1">
      <c r="A265" s="161" t="s">
        <v>391</v>
      </c>
      <c r="B265" s="162"/>
      <c r="C265" s="123" t="s">
        <v>392</v>
      </c>
      <c r="D265" s="124"/>
      <c r="E265" s="124"/>
      <c r="F265" s="124"/>
      <c r="G265" s="125"/>
      <c r="H265" s="46" t="s">
        <v>10</v>
      </c>
      <c r="I265" s="3"/>
      <c r="J265" s="26"/>
      <c r="K265" s="3"/>
      <c r="L265" s="3"/>
      <c r="M265" s="3"/>
      <c r="N265" s="3"/>
      <c r="O265" s="3">
        <f t="shared" si="22"/>
        <v>0</v>
      </c>
      <c r="P265" s="3">
        <f t="shared" si="18"/>
        <v>0</v>
      </c>
    </row>
    <row r="266" spans="1:16" s="28" customFormat="1" ht="16.5" customHeight="1">
      <c r="A266" s="154" t="s">
        <v>393</v>
      </c>
      <c r="B266" s="155"/>
      <c r="C266" s="130" t="s">
        <v>394</v>
      </c>
      <c r="D266" s="131"/>
      <c r="E266" s="131"/>
      <c r="F266" s="131"/>
      <c r="G266" s="132"/>
      <c r="H266" s="81" t="s">
        <v>10</v>
      </c>
      <c r="I266" s="2">
        <v>-20.760999999999996</v>
      </c>
      <c r="J266" s="2">
        <f>J242-J255</f>
        <v>-17.690475030000016</v>
      </c>
      <c r="K266" s="2">
        <v>-8</v>
      </c>
      <c r="L266" s="2">
        <v>-12</v>
      </c>
      <c r="M266" s="2">
        <v>-13</v>
      </c>
      <c r="N266" s="2">
        <v>-13</v>
      </c>
      <c r="O266" s="2">
        <f>I266+J266+K266+M266+N266</f>
        <v>-72.451475030000012</v>
      </c>
      <c r="P266" s="30">
        <f t="shared" si="18"/>
        <v>-76.451475030000012</v>
      </c>
    </row>
    <row r="267" spans="1:16" s="28" customFormat="1" ht="8.4499999999999993" customHeight="1" outlineLevel="1">
      <c r="A267" s="121" t="s">
        <v>395</v>
      </c>
      <c r="B267" s="122"/>
      <c r="C267" s="123" t="s">
        <v>396</v>
      </c>
      <c r="D267" s="124"/>
      <c r="E267" s="124"/>
      <c r="F267" s="124"/>
      <c r="G267" s="125"/>
      <c r="H267" s="46" t="s">
        <v>10</v>
      </c>
      <c r="I267" s="3">
        <v>-20.760999999999996</v>
      </c>
      <c r="J267" s="26">
        <f>J242-J255</f>
        <v>-17.690475030000016</v>
      </c>
      <c r="K267" s="3">
        <v>0</v>
      </c>
      <c r="L267" s="3">
        <v>0</v>
      </c>
      <c r="M267" s="3">
        <v>0</v>
      </c>
      <c r="N267" s="3">
        <v>0</v>
      </c>
      <c r="O267" s="3">
        <f t="shared" ref="O267:O268" si="23">I267+J267+K267+M267+N267</f>
        <v>-38.451475030000012</v>
      </c>
      <c r="P267" s="3">
        <f t="shared" si="18"/>
        <v>-38.451475030000012</v>
      </c>
    </row>
    <row r="268" spans="1:16" s="28" customFormat="1" ht="8.4499999999999993" customHeight="1" outlineLevel="1" thickBot="1">
      <c r="A268" s="161" t="s">
        <v>397</v>
      </c>
      <c r="B268" s="162"/>
      <c r="C268" s="123" t="s">
        <v>398</v>
      </c>
      <c r="D268" s="124"/>
      <c r="E268" s="124"/>
      <c r="F268" s="124"/>
      <c r="G268" s="125"/>
      <c r="H268" s="46" t="s">
        <v>10</v>
      </c>
      <c r="I268" s="3">
        <v>0</v>
      </c>
      <c r="J268" s="26">
        <v>0</v>
      </c>
      <c r="K268" s="3">
        <v>0</v>
      </c>
      <c r="L268" s="3">
        <v>0</v>
      </c>
      <c r="M268" s="3">
        <v>0</v>
      </c>
      <c r="N268" s="3">
        <v>0</v>
      </c>
      <c r="O268" s="3">
        <f t="shared" si="23"/>
        <v>0</v>
      </c>
      <c r="P268" s="3">
        <f t="shared" si="18"/>
        <v>0</v>
      </c>
    </row>
    <row r="269" spans="1:16" s="28" customFormat="1" ht="9" customHeight="1" thickBot="1">
      <c r="A269" s="159" t="s">
        <v>399</v>
      </c>
      <c r="B269" s="160"/>
      <c r="C269" s="130" t="s">
        <v>400</v>
      </c>
      <c r="D269" s="131"/>
      <c r="E269" s="131"/>
      <c r="F269" s="131"/>
      <c r="G269" s="132"/>
      <c r="H269" s="81" t="s">
        <v>10</v>
      </c>
      <c r="I269" s="2"/>
      <c r="J269" s="2"/>
      <c r="K269" s="2"/>
      <c r="L269" s="2"/>
      <c r="M269" s="2"/>
      <c r="N269" s="2"/>
      <c r="O269" s="2">
        <f>I269+J269+K269+M269+N269</f>
        <v>0</v>
      </c>
      <c r="P269" s="30">
        <f t="shared" si="18"/>
        <v>0</v>
      </c>
    </row>
    <row r="270" spans="1:16" s="28" customFormat="1" ht="17.25" customHeight="1" thickBot="1">
      <c r="A270" s="159" t="s">
        <v>401</v>
      </c>
      <c r="B270" s="160"/>
      <c r="C270" s="130" t="s">
        <v>402</v>
      </c>
      <c r="D270" s="131"/>
      <c r="E270" s="131"/>
      <c r="F270" s="131"/>
      <c r="G270" s="132"/>
      <c r="H270" s="81" t="s">
        <v>10</v>
      </c>
      <c r="I270" s="2">
        <v>1.1643745399999901</v>
      </c>
      <c r="J270" s="6">
        <f>J262+J263+J266+J269</f>
        <v>-0.20832287499985114</v>
      </c>
      <c r="K270" s="2">
        <v>0.10404706642287209</v>
      </c>
      <c r="L270" s="6">
        <v>0.25275760629306632</v>
      </c>
      <c r="M270" s="2">
        <v>0.67752962354894208</v>
      </c>
      <c r="N270" s="2">
        <v>0.72682170512263866</v>
      </c>
      <c r="O270" s="2">
        <f>I270+J270+K270+M270+N270</f>
        <v>2.4644500600945918</v>
      </c>
      <c r="P270" s="30">
        <f t="shared" si="18"/>
        <v>2.613160599964786</v>
      </c>
    </row>
    <row r="271" spans="1:16" s="28" customFormat="1" ht="9" customHeight="1" thickBot="1">
      <c r="A271" s="154" t="s">
        <v>403</v>
      </c>
      <c r="B271" s="155"/>
      <c r="C271" s="130" t="s">
        <v>404</v>
      </c>
      <c r="D271" s="131"/>
      <c r="E271" s="131"/>
      <c r="F271" s="131"/>
      <c r="G271" s="132"/>
      <c r="H271" s="81" t="s">
        <v>10</v>
      </c>
      <c r="I271" s="2">
        <v>6.3124860000000005E-2</v>
      </c>
      <c r="J271" s="6">
        <f>[2]БДДС2024!$O$7/1000</f>
        <v>1.6583085799999999</v>
      </c>
      <c r="K271" s="6">
        <v>2.1702938879434992</v>
      </c>
      <c r="L271" s="6">
        <v>1.44962940069602</v>
      </c>
      <c r="M271" s="6">
        <v>1.7023870069890863</v>
      </c>
      <c r="N271" s="6">
        <v>2.3799166305380286</v>
      </c>
      <c r="O271" s="6">
        <f>I271+J271+K271+M271+N271</f>
        <v>7.9740309654706145</v>
      </c>
      <c r="P271" s="30">
        <f t="shared" si="18"/>
        <v>7.2533664782231346</v>
      </c>
    </row>
    <row r="272" spans="1:16" s="28" customFormat="1" ht="9" customHeight="1" thickBot="1">
      <c r="A272" s="154" t="s">
        <v>405</v>
      </c>
      <c r="B272" s="155"/>
      <c r="C272" s="130" t="s">
        <v>406</v>
      </c>
      <c r="D272" s="131"/>
      <c r="E272" s="131"/>
      <c r="F272" s="131"/>
      <c r="G272" s="132"/>
      <c r="H272" s="81" t="s">
        <v>10</v>
      </c>
      <c r="I272" s="6">
        <v>1.2274993999999901</v>
      </c>
      <c r="J272" s="6">
        <f>J271+J270</f>
        <v>1.4499857050001488</v>
      </c>
      <c r="K272" s="6">
        <v>2.2743409543663713</v>
      </c>
      <c r="L272" s="6">
        <v>1.7023870069890863</v>
      </c>
      <c r="M272" s="6">
        <v>2.3799166305380286</v>
      </c>
      <c r="N272" s="6">
        <v>3.1067383356606673</v>
      </c>
      <c r="O272" s="6">
        <f>I272+J272+K272+M272+N272</f>
        <v>10.438481025565206</v>
      </c>
      <c r="P272" s="30">
        <f t="shared" si="18"/>
        <v>9.8665270781879215</v>
      </c>
    </row>
    <row r="273" spans="1:16" s="28" customFormat="1" ht="9" customHeight="1">
      <c r="A273" s="154" t="s">
        <v>407</v>
      </c>
      <c r="B273" s="155"/>
      <c r="C273" s="156" t="s">
        <v>119</v>
      </c>
      <c r="D273" s="157"/>
      <c r="E273" s="157"/>
      <c r="F273" s="157"/>
      <c r="G273" s="158"/>
      <c r="H273" s="80" t="s">
        <v>235</v>
      </c>
      <c r="I273" s="2"/>
      <c r="J273" s="2"/>
      <c r="K273" s="2"/>
      <c r="L273" s="2"/>
      <c r="M273" s="2"/>
      <c r="N273" s="2"/>
      <c r="O273" s="2">
        <f>I273+J273+K273+M273+N273</f>
        <v>0</v>
      </c>
      <c r="P273" s="30">
        <f t="shared" si="18"/>
        <v>0</v>
      </c>
    </row>
    <row r="274" spans="1:16" s="28" customFormat="1" ht="8.4499999999999993" customHeight="1">
      <c r="A274" s="146" t="s">
        <v>408</v>
      </c>
      <c r="B274" s="146"/>
      <c r="C274" s="147" t="s">
        <v>409</v>
      </c>
      <c r="D274" s="147"/>
      <c r="E274" s="147"/>
      <c r="F274" s="147"/>
      <c r="G274" s="147"/>
      <c r="H274" s="9" t="s">
        <v>10</v>
      </c>
      <c r="I274" s="5">
        <v>43.174999999999997</v>
      </c>
      <c r="J274" s="5">
        <v>46.805</v>
      </c>
      <c r="K274" s="5">
        <v>43.174999999999997</v>
      </c>
      <c r="L274" s="5">
        <v>46.805</v>
      </c>
      <c r="M274" s="5">
        <v>46.805</v>
      </c>
      <c r="N274" s="5">
        <v>43.174999999999997</v>
      </c>
      <c r="O274" s="3">
        <f t="shared" ref="O274:O324" si="24">I274+J274+K274+M274+N274</f>
        <v>223.13499999999999</v>
      </c>
      <c r="P274" s="3">
        <f t="shared" si="18"/>
        <v>226.76499999999999</v>
      </c>
    </row>
    <row r="275" spans="1:16" s="28" customFormat="1" ht="16.5" hidden="1" customHeight="1" outlineLevel="2">
      <c r="A275" s="146" t="s">
        <v>410</v>
      </c>
      <c r="B275" s="146"/>
      <c r="C275" s="147" t="s">
        <v>411</v>
      </c>
      <c r="D275" s="147"/>
      <c r="E275" s="147"/>
      <c r="F275" s="147"/>
      <c r="G275" s="147"/>
      <c r="H275" s="9" t="s">
        <v>10</v>
      </c>
      <c r="I275" s="5">
        <v>0</v>
      </c>
      <c r="J275" s="5">
        <v>0</v>
      </c>
      <c r="K275" s="5">
        <v>0</v>
      </c>
      <c r="L275" s="5">
        <v>0</v>
      </c>
      <c r="M275" s="5">
        <v>0</v>
      </c>
      <c r="N275" s="5">
        <v>0</v>
      </c>
      <c r="O275" s="3">
        <f t="shared" si="24"/>
        <v>0</v>
      </c>
      <c r="P275" s="3">
        <f t="shared" si="18"/>
        <v>0</v>
      </c>
    </row>
    <row r="276" spans="1:16" s="28" customFormat="1" ht="16.5" hidden="1" customHeight="1" outlineLevel="2">
      <c r="A276" s="146" t="s">
        <v>412</v>
      </c>
      <c r="B276" s="146"/>
      <c r="C276" s="147" t="s">
        <v>413</v>
      </c>
      <c r="D276" s="147"/>
      <c r="E276" s="147"/>
      <c r="F276" s="147"/>
      <c r="G276" s="147"/>
      <c r="H276" s="9" t="s">
        <v>10</v>
      </c>
      <c r="I276" s="5">
        <v>0</v>
      </c>
      <c r="J276" s="5">
        <v>0</v>
      </c>
      <c r="K276" s="5">
        <v>0</v>
      </c>
      <c r="L276" s="5">
        <v>0</v>
      </c>
      <c r="M276" s="5">
        <v>0</v>
      </c>
      <c r="N276" s="5">
        <v>0</v>
      </c>
      <c r="O276" s="3">
        <f t="shared" si="24"/>
        <v>0</v>
      </c>
      <c r="P276" s="3">
        <f t="shared" si="18"/>
        <v>0</v>
      </c>
    </row>
    <row r="277" spans="1:16" s="28" customFormat="1" ht="16.5" hidden="1" customHeight="1" outlineLevel="2">
      <c r="A277" s="146" t="s">
        <v>414</v>
      </c>
      <c r="B277" s="146"/>
      <c r="C277" s="147" t="s">
        <v>14</v>
      </c>
      <c r="D277" s="147"/>
      <c r="E277" s="147"/>
      <c r="F277" s="147"/>
      <c r="G277" s="147"/>
      <c r="H277" s="9" t="s">
        <v>10</v>
      </c>
      <c r="I277" s="5">
        <v>0</v>
      </c>
      <c r="J277" s="5">
        <v>0</v>
      </c>
      <c r="K277" s="5">
        <v>0</v>
      </c>
      <c r="L277" s="5">
        <v>0</v>
      </c>
      <c r="M277" s="5">
        <v>0</v>
      </c>
      <c r="N277" s="5">
        <v>0</v>
      </c>
      <c r="O277" s="3">
        <f t="shared" si="24"/>
        <v>0</v>
      </c>
      <c r="P277" s="3">
        <f t="shared" si="18"/>
        <v>0</v>
      </c>
    </row>
    <row r="278" spans="1:16" s="28" customFormat="1" ht="16.5" hidden="1" customHeight="1" outlineLevel="2">
      <c r="A278" s="146" t="s">
        <v>415</v>
      </c>
      <c r="B278" s="146"/>
      <c r="C278" s="147" t="s">
        <v>413</v>
      </c>
      <c r="D278" s="147"/>
      <c r="E278" s="147"/>
      <c r="F278" s="147"/>
      <c r="G278" s="147"/>
      <c r="H278" s="9" t="s">
        <v>10</v>
      </c>
      <c r="I278" s="5">
        <v>0</v>
      </c>
      <c r="J278" s="5">
        <v>0</v>
      </c>
      <c r="K278" s="5">
        <v>0</v>
      </c>
      <c r="L278" s="5">
        <v>0</v>
      </c>
      <c r="M278" s="5">
        <v>0</v>
      </c>
      <c r="N278" s="5">
        <v>0</v>
      </c>
      <c r="O278" s="3">
        <f t="shared" si="24"/>
        <v>0</v>
      </c>
      <c r="P278" s="3">
        <f t="shared" si="18"/>
        <v>0</v>
      </c>
    </row>
    <row r="279" spans="1:16" s="28" customFormat="1" ht="16.5" hidden="1" customHeight="1" outlineLevel="2">
      <c r="A279" s="146" t="s">
        <v>416</v>
      </c>
      <c r="B279" s="146"/>
      <c r="C279" s="147" t="s">
        <v>16</v>
      </c>
      <c r="D279" s="147"/>
      <c r="E279" s="147"/>
      <c r="F279" s="147"/>
      <c r="G279" s="147"/>
      <c r="H279" s="9" t="s">
        <v>10</v>
      </c>
      <c r="I279" s="5">
        <v>0</v>
      </c>
      <c r="J279" s="5">
        <v>0</v>
      </c>
      <c r="K279" s="5">
        <v>0</v>
      </c>
      <c r="L279" s="5">
        <v>0</v>
      </c>
      <c r="M279" s="5">
        <v>0</v>
      </c>
      <c r="N279" s="5">
        <v>0</v>
      </c>
      <c r="O279" s="3">
        <f t="shared" si="24"/>
        <v>0</v>
      </c>
      <c r="P279" s="3">
        <f t="shared" si="18"/>
        <v>0</v>
      </c>
    </row>
    <row r="280" spans="1:16" s="28" customFormat="1" ht="16.5" hidden="1" customHeight="1" outlineLevel="2">
      <c r="A280" s="146" t="s">
        <v>417</v>
      </c>
      <c r="B280" s="146"/>
      <c r="C280" s="147" t="s">
        <v>413</v>
      </c>
      <c r="D280" s="147"/>
      <c r="E280" s="147"/>
      <c r="F280" s="147"/>
      <c r="G280" s="147"/>
      <c r="H280" s="9" t="s">
        <v>10</v>
      </c>
      <c r="I280" s="5">
        <v>0</v>
      </c>
      <c r="J280" s="5">
        <v>0</v>
      </c>
      <c r="K280" s="5">
        <v>0</v>
      </c>
      <c r="L280" s="5">
        <v>0</v>
      </c>
      <c r="M280" s="5">
        <v>0</v>
      </c>
      <c r="N280" s="5">
        <v>0</v>
      </c>
      <c r="O280" s="3">
        <f t="shared" si="24"/>
        <v>0</v>
      </c>
      <c r="P280" s="3">
        <f t="shared" si="18"/>
        <v>0</v>
      </c>
    </row>
    <row r="281" spans="1:16" s="28" customFormat="1" ht="16.5" hidden="1" customHeight="1" outlineLevel="2">
      <c r="A281" s="146" t="s">
        <v>418</v>
      </c>
      <c r="B281" s="146"/>
      <c r="C281" s="147" t="s">
        <v>18</v>
      </c>
      <c r="D281" s="147"/>
      <c r="E281" s="147"/>
      <c r="F281" s="147"/>
      <c r="G281" s="147"/>
      <c r="H281" s="9" t="s">
        <v>10</v>
      </c>
      <c r="I281" s="5">
        <v>0</v>
      </c>
      <c r="J281" s="5">
        <v>0</v>
      </c>
      <c r="K281" s="5">
        <v>0</v>
      </c>
      <c r="L281" s="5">
        <v>0</v>
      </c>
      <c r="M281" s="5">
        <v>0</v>
      </c>
      <c r="N281" s="5">
        <v>0</v>
      </c>
      <c r="O281" s="3">
        <f t="shared" si="24"/>
        <v>0</v>
      </c>
      <c r="P281" s="3">
        <f t="shared" si="18"/>
        <v>0</v>
      </c>
    </row>
    <row r="282" spans="1:16" s="28" customFormat="1" ht="16.5" hidden="1" customHeight="1" outlineLevel="2">
      <c r="A282" s="146" t="s">
        <v>419</v>
      </c>
      <c r="B282" s="146"/>
      <c r="C282" s="147" t="s">
        <v>413</v>
      </c>
      <c r="D282" s="147"/>
      <c r="E282" s="147"/>
      <c r="F282" s="147"/>
      <c r="G282" s="147"/>
      <c r="H282" s="9" t="s">
        <v>10</v>
      </c>
      <c r="I282" s="5">
        <v>0</v>
      </c>
      <c r="J282" s="5">
        <v>0</v>
      </c>
      <c r="K282" s="5">
        <v>0</v>
      </c>
      <c r="L282" s="5">
        <v>0</v>
      </c>
      <c r="M282" s="5">
        <v>0</v>
      </c>
      <c r="N282" s="5">
        <v>0</v>
      </c>
      <c r="O282" s="3">
        <f t="shared" si="24"/>
        <v>0</v>
      </c>
      <c r="P282" s="3">
        <f t="shared" si="18"/>
        <v>0</v>
      </c>
    </row>
    <row r="283" spans="1:16" s="28" customFormat="1" ht="16.5" hidden="1" customHeight="1" outlineLevel="2">
      <c r="A283" s="146" t="s">
        <v>420</v>
      </c>
      <c r="B283" s="146"/>
      <c r="C283" s="147" t="s">
        <v>421</v>
      </c>
      <c r="D283" s="147"/>
      <c r="E283" s="147"/>
      <c r="F283" s="147"/>
      <c r="G283" s="147"/>
      <c r="H283" s="9" t="s">
        <v>10</v>
      </c>
      <c r="I283" s="5">
        <v>0</v>
      </c>
      <c r="J283" s="5">
        <v>0</v>
      </c>
      <c r="K283" s="5">
        <v>0</v>
      </c>
      <c r="L283" s="5">
        <v>0</v>
      </c>
      <c r="M283" s="5">
        <v>0</v>
      </c>
      <c r="N283" s="5">
        <v>0</v>
      </c>
      <c r="O283" s="3">
        <f t="shared" si="24"/>
        <v>0</v>
      </c>
      <c r="P283" s="3">
        <f t="shared" si="18"/>
        <v>0</v>
      </c>
    </row>
    <row r="284" spans="1:16" s="28" customFormat="1" ht="16.5" hidden="1" customHeight="1" outlineLevel="2">
      <c r="A284" s="146" t="s">
        <v>422</v>
      </c>
      <c r="B284" s="146"/>
      <c r="C284" s="147" t="s">
        <v>413</v>
      </c>
      <c r="D284" s="147"/>
      <c r="E284" s="147"/>
      <c r="F284" s="147"/>
      <c r="G284" s="147"/>
      <c r="H284" s="9" t="s">
        <v>10</v>
      </c>
      <c r="I284" s="5">
        <v>0</v>
      </c>
      <c r="J284" s="5">
        <v>0</v>
      </c>
      <c r="K284" s="5">
        <v>0</v>
      </c>
      <c r="L284" s="5">
        <v>0</v>
      </c>
      <c r="M284" s="5">
        <v>0</v>
      </c>
      <c r="N284" s="5">
        <v>0</v>
      </c>
      <c r="O284" s="3">
        <f t="shared" si="24"/>
        <v>0</v>
      </c>
      <c r="P284" s="3">
        <f t="shared" si="18"/>
        <v>0</v>
      </c>
    </row>
    <row r="285" spans="1:16" s="28" customFormat="1" ht="8.1" customHeight="1" outlineLevel="1" collapsed="1">
      <c r="A285" s="146" t="s">
        <v>423</v>
      </c>
      <c r="B285" s="146"/>
      <c r="C285" s="147" t="s">
        <v>424</v>
      </c>
      <c r="D285" s="147"/>
      <c r="E285" s="147"/>
      <c r="F285" s="147"/>
      <c r="G285" s="147"/>
      <c r="H285" s="9" t="s">
        <v>10</v>
      </c>
      <c r="I285" s="5">
        <v>36.048999999999999</v>
      </c>
      <c r="J285" s="5">
        <v>36.048999999999999</v>
      </c>
      <c r="K285" s="5">
        <v>36.048999999999999</v>
      </c>
      <c r="L285" s="5">
        <v>36.048999999999999</v>
      </c>
      <c r="M285" s="5">
        <v>36.048999999999999</v>
      </c>
      <c r="N285" s="5">
        <v>36.048999999999999</v>
      </c>
      <c r="O285" s="3">
        <f t="shared" si="24"/>
        <v>180.245</v>
      </c>
      <c r="P285" s="3">
        <f t="shared" si="18"/>
        <v>180.245</v>
      </c>
    </row>
    <row r="286" spans="1:16" s="28" customFormat="1" ht="8.1" hidden="1" customHeight="1" outlineLevel="2">
      <c r="A286" s="146" t="s">
        <v>425</v>
      </c>
      <c r="B286" s="146"/>
      <c r="C286" s="147" t="s">
        <v>413</v>
      </c>
      <c r="D286" s="147"/>
      <c r="E286" s="147"/>
      <c r="F286" s="147"/>
      <c r="G286" s="147"/>
      <c r="H286" s="9" t="s">
        <v>10</v>
      </c>
      <c r="I286" s="5"/>
      <c r="J286" s="5"/>
      <c r="K286" s="5"/>
      <c r="L286" s="5"/>
      <c r="M286" s="5"/>
      <c r="N286" s="5"/>
      <c r="O286" s="3">
        <f t="shared" si="24"/>
        <v>0</v>
      </c>
      <c r="P286" s="3">
        <f t="shared" si="18"/>
        <v>0</v>
      </c>
    </row>
    <row r="287" spans="1:16" s="28" customFormat="1" ht="16.5" hidden="1" customHeight="1" outlineLevel="2">
      <c r="A287" s="146" t="s">
        <v>426</v>
      </c>
      <c r="B287" s="146"/>
      <c r="C287" s="147" t="s">
        <v>427</v>
      </c>
      <c r="D287" s="147"/>
      <c r="E287" s="147"/>
      <c r="F287" s="147"/>
      <c r="G287" s="147"/>
      <c r="H287" s="9" t="s">
        <v>10</v>
      </c>
      <c r="I287" s="5"/>
      <c r="J287" s="5"/>
      <c r="K287" s="5"/>
      <c r="L287" s="5"/>
      <c r="M287" s="5"/>
      <c r="N287" s="5"/>
      <c r="O287" s="3">
        <f t="shared" si="24"/>
        <v>0</v>
      </c>
      <c r="P287" s="3">
        <f t="shared" si="18"/>
        <v>0</v>
      </c>
    </row>
    <row r="288" spans="1:16" s="28" customFormat="1" ht="16.5" hidden="1" customHeight="1" outlineLevel="2">
      <c r="A288" s="146" t="s">
        <v>428</v>
      </c>
      <c r="B288" s="146"/>
      <c r="C288" s="147" t="s">
        <v>413</v>
      </c>
      <c r="D288" s="147"/>
      <c r="E288" s="147"/>
      <c r="F288" s="147"/>
      <c r="G288" s="147"/>
      <c r="H288" s="9" t="s">
        <v>10</v>
      </c>
      <c r="I288" s="5"/>
      <c r="J288" s="5"/>
      <c r="K288" s="5"/>
      <c r="L288" s="5"/>
      <c r="M288" s="5"/>
      <c r="N288" s="5"/>
      <c r="O288" s="3">
        <f t="shared" si="24"/>
        <v>0</v>
      </c>
      <c r="P288" s="3">
        <f t="shared" si="18"/>
        <v>0</v>
      </c>
    </row>
    <row r="289" spans="1:16" s="28" customFormat="1" outlineLevel="1" collapsed="1">
      <c r="A289" s="146" t="s">
        <v>429</v>
      </c>
      <c r="B289" s="146"/>
      <c r="C289" s="147" t="s">
        <v>430</v>
      </c>
      <c r="D289" s="147"/>
      <c r="E289" s="147"/>
      <c r="F289" s="147"/>
      <c r="G289" s="147"/>
      <c r="H289" s="9" t="s">
        <v>10</v>
      </c>
      <c r="I289" s="5">
        <v>2.4300000000000002</v>
      </c>
      <c r="J289" s="5">
        <v>1.0680000000000001</v>
      </c>
      <c r="K289" s="5">
        <v>2.4300000000000002</v>
      </c>
      <c r="L289" s="5">
        <v>1.0680000000000001</v>
      </c>
      <c r="M289" s="5">
        <v>1.0680000000000001</v>
      </c>
      <c r="N289" s="5">
        <v>2.4300000000000002</v>
      </c>
      <c r="O289" s="3">
        <f t="shared" si="24"/>
        <v>9.4260000000000002</v>
      </c>
      <c r="P289" s="3">
        <f t="shared" si="18"/>
        <v>8.0640000000000001</v>
      </c>
    </row>
    <row r="290" spans="1:16" s="28" customFormat="1" ht="8.1" hidden="1" customHeight="1" outlineLevel="2">
      <c r="A290" s="146" t="s">
        <v>431</v>
      </c>
      <c r="B290" s="146"/>
      <c r="C290" s="147" t="s">
        <v>413</v>
      </c>
      <c r="D290" s="147"/>
      <c r="E290" s="147"/>
      <c r="F290" s="147"/>
      <c r="G290" s="147"/>
      <c r="H290" s="9" t="s">
        <v>10</v>
      </c>
      <c r="I290" s="5"/>
      <c r="J290" s="5"/>
      <c r="K290" s="5"/>
      <c r="L290" s="5"/>
      <c r="M290" s="5"/>
      <c r="N290" s="5"/>
      <c r="O290" s="3">
        <f t="shared" si="24"/>
        <v>0</v>
      </c>
      <c r="P290" s="3">
        <f t="shared" si="18"/>
        <v>0</v>
      </c>
    </row>
    <row r="291" spans="1:16" s="28" customFormat="1" ht="16.5" hidden="1" customHeight="1" outlineLevel="2">
      <c r="A291" s="146" t="s">
        <v>432</v>
      </c>
      <c r="B291" s="146"/>
      <c r="C291" s="147" t="s">
        <v>433</v>
      </c>
      <c r="D291" s="147"/>
      <c r="E291" s="147"/>
      <c r="F291" s="147"/>
      <c r="G291" s="147"/>
      <c r="H291" s="9" t="s">
        <v>10</v>
      </c>
      <c r="I291" s="5"/>
      <c r="J291" s="5"/>
      <c r="K291" s="5"/>
      <c r="L291" s="5"/>
      <c r="M291" s="5"/>
      <c r="N291" s="5"/>
      <c r="O291" s="3">
        <f t="shared" si="24"/>
        <v>0</v>
      </c>
      <c r="P291" s="3">
        <f t="shared" si="18"/>
        <v>0</v>
      </c>
    </row>
    <row r="292" spans="1:16" s="28" customFormat="1" ht="16.5" hidden="1" customHeight="1" outlineLevel="2">
      <c r="A292" s="146" t="s">
        <v>434</v>
      </c>
      <c r="B292" s="146"/>
      <c r="C292" s="147" t="s">
        <v>413</v>
      </c>
      <c r="D292" s="147"/>
      <c r="E292" s="147"/>
      <c r="F292" s="147"/>
      <c r="G292" s="147"/>
      <c r="H292" s="9" t="s">
        <v>10</v>
      </c>
      <c r="I292" s="5"/>
      <c r="J292" s="5"/>
      <c r="K292" s="5"/>
      <c r="L292" s="5"/>
      <c r="M292" s="5"/>
      <c r="N292" s="5"/>
      <c r="O292" s="3">
        <f t="shared" si="24"/>
        <v>0</v>
      </c>
      <c r="P292" s="3">
        <f t="shared" si="18"/>
        <v>0</v>
      </c>
    </row>
    <row r="293" spans="1:16" s="28" customFormat="1" ht="16.5" hidden="1" customHeight="1" outlineLevel="2">
      <c r="A293" s="146" t="s">
        <v>432</v>
      </c>
      <c r="B293" s="146"/>
      <c r="C293" s="147" t="s">
        <v>435</v>
      </c>
      <c r="D293" s="147"/>
      <c r="E293" s="147"/>
      <c r="F293" s="147"/>
      <c r="G293" s="147"/>
      <c r="H293" s="9" t="s">
        <v>10</v>
      </c>
      <c r="I293" s="5"/>
      <c r="J293" s="5"/>
      <c r="K293" s="5"/>
      <c r="L293" s="5"/>
      <c r="M293" s="5"/>
      <c r="N293" s="5"/>
      <c r="O293" s="3">
        <f t="shared" si="24"/>
        <v>0</v>
      </c>
      <c r="P293" s="3">
        <f t="shared" si="18"/>
        <v>0</v>
      </c>
    </row>
    <row r="294" spans="1:16" s="28" customFormat="1" ht="16.5" hidden="1" customHeight="1" outlineLevel="2">
      <c r="A294" s="146" t="s">
        <v>436</v>
      </c>
      <c r="B294" s="146"/>
      <c r="C294" s="147" t="s">
        <v>413</v>
      </c>
      <c r="D294" s="147"/>
      <c r="E294" s="147"/>
      <c r="F294" s="147"/>
      <c r="G294" s="147"/>
      <c r="H294" s="9" t="s">
        <v>10</v>
      </c>
      <c r="I294" s="5"/>
      <c r="J294" s="5"/>
      <c r="K294" s="5"/>
      <c r="L294" s="5"/>
      <c r="M294" s="5"/>
      <c r="N294" s="5"/>
      <c r="O294" s="3">
        <f t="shared" si="24"/>
        <v>0</v>
      </c>
      <c r="P294" s="3">
        <f t="shared" si="18"/>
        <v>0</v>
      </c>
    </row>
    <row r="295" spans="1:16" s="28" customFormat="1" ht="16.5" hidden="1" customHeight="1" outlineLevel="2">
      <c r="A295" s="146" t="s">
        <v>437</v>
      </c>
      <c r="B295" s="146"/>
      <c r="C295" s="147" t="s">
        <v>438</v>
      </c>
      <c r="D295" s="147"/>
      <c r="E295" s="147"/>
      <c r="F295" s="147"/>
      <c r="G295" s="147"/>
      <c r="H295" s="9" t="s">
        <v>10</v>
      </c>
      <c r="I295" s="5"/>
      <c r="J295" s="5"/>
      <c r="K295" s="5"/>
      <c r="L295" s="5"/>
      <c r="M295" s="5"/>
      <c r="N295" s="5"/>
      <c r="O295" s="3">
        <f t="shared" si="24"/>
        <v>0</v>
      </c>
      <c r="P295" s="3">
        <f t="shared" si="18"/>
        <v>0</v>
      </c>
    </row>
    <row r="296" spans="1:16" s="28" customFormat="1" ht="16.5" hidden="1" customHeight="1" outlineLevel="2">
      <c r="A296" s="146" t="s">
        <v>439</v>
      </c>
      <c r="B296" s="146"/>
      <c r="C296" s="147" t="s">
        <v>413</v>
      </c>
      <c r="D296" s="147"/>
      <c r="E296" s="147"/>
      <c r="F296" s="147"/>
      <c r="G296" s="147"/>
      <c r="H296" s="9" t="s">
        <v>10</v>
      </c>
      <c r="I296" s="5"/>
      <c r="J296" s="5"/>
      <c r="K296" s="5"/>
      <c r="L296" s="5"/>
      <c r="M296" s="5"/>
      <c r="N296" s="5"/>
      <c r="O296" s="3">
        <f t="shared" si="24"/>
        <v>0</v>
      </c>
      <c r="P296" s="3">
        <f t="shared" si="18"/>
        <v>0</v>
      </c>
    </row>
    <row r="297" spans="1:16" s="28" customFormat="1" ht="16.5" hidden="1" customHeight="1" outlineLevel="2">
      <c r="A297" s="146" t="s">
        <v>440</v>
      </c>
      <c r="B297" s="146"/>
      <c r="C297" s="147" t="s">
        <v>36</v>
      </c>
      <c r="D297" s="147"/>
      <c r="E297" s="147"/>
      <c r="F297" s="147"/>
      <c r="G297" s="147"/>
      <c r="H297" s="9" t="s">
        <v>10</v>
      </c>
      <c r="I297" s="5"/>
      <c r="J297" s="5"/>
      <c r="K297" s="5"/>
      <c r="L297" s="5"/>
      <c r="M297" s="5"/>
      <c r="N297" s="5"/>
      <c r="O297" s="3">
        <f t="shared" si="24"/>
        <v>0</v>
      </c>
      <c r="P297" s="3">
        <f t="shared" si="18"/>
        <v>0</v>
      </c>
    </row>
    <row r="298" spans="1:16" s="28" customFormat="1" ht="16.5" hidden="1" customHeight="1" outlineLevel="2">
      <c r="A298" s="146" t="s">
        <v>441</v>
      </c>
      <c r="B298" s="146"/>
      <c r="C298" s="147" t="s">
        <v>413</v>
      </c>
      <c r="D298" s="147"/>
      <c r="E298" s="147"/>
      <c r="F298" s="147"/>
      <c r="G298" s="147"/>
      <c r="H298" s="9" t="s">
        <v>10</v>
      </c>
      <c r="I298" s="5"/>
      <c r="J298" s="5"/>
      <c r="K298" s="5"/>
      <c r="L298" s="5"/>
      <c r="M298" s="5"/>
      <c r="N298" s="5"/>
      <c r="O298" s="3">
        <f t="shared" si="24"/>
        <v>0</v>
      </c>
      <c r="P298" s="3">
        <f t="shared" si="18"/>
        <v>0</v>
      </c>
    </row>
    <row r="299" spans="1:16" s="28" customFormat="1" ht="16.5" hidden="1" customHeight="1" outlineLevel="2">
      <c r="A299" s="146" t="s">
        <v>442</v>
      </c>
      <c r="B299" s="146"/>
      <c r="C299" s="147" t="s">
        <v>38</v>
      </c>
      <c r="D299" s="147"/>
      <c r="E299" s="147"/>
      <c r="F299" s="147"/>
      <c r="G299" s="147"/>
      <c r="H299" s="9" t="s">
        <v>10</v>
      </c>
      <c r="I299" s="5"/>
      <c r="J299" s="5"/>
      <c r="K299" s="5"/>
      <c r="L299" s="5"/>
      <c r="M299" s="5"/>
      <c r="N299" s="5"/>
      <c r="O299" s="3">
        <f t="shared" si="24"/>
        <v>0</v>
      </c>
      <c r="P299" s="3">
        <f t="shared" ref="P299:P324" si="25">I299+J299+L299+M299+N299</f>
        <v>0</v>
      </c>
    </row>
    <row r="300" spans="1:16" s="28" customFormat="1" ht="16.5" hidden="1" customHeight="1" outlineLevel="2">
      <c r="A300" s="146" t="s">
        <v>443</v>
      </c>
      <c r="B300" s="146"/>
      <c r="C300" s="147" t="s">
        <v>413</v>
      </c>
      <c r="D300" s="147"/>
      <c r="E300" s="147"/>
      <c r="F300" s="147"/>
      <c r="G300" s="147"/>
      <c r="H300" s="9" t="s">
        <v>10</v>
      </c>
      <c r="I300" s="5"/>
      <c r="J300" s="5"/>
      <c r="K300" s="5"/>
      <c r="L300" s="5"/>
      <c r="M300" s="5"/>
      <c r="N300" s="5"/>
      <c r="O300" s="3">
        <f t="shared" si="24"/>
        <v>0</v>
      </c>
      <c r="P300" s="3">
        <f t="shared" si="25"/>
        <v>0</v>
      </c>
    </row>
    <row r="301" spans="1:16" s="28" customFormat="1" ht="8.25" customHeight="1" outlineLevel="1" collapsed="1">
      <c r="A301" s="146" t="s">
        <v>444</v>
      </c>
      <c r="B301" s="146"/>
      <c r="C301" s="147" t="s">
        <v>445</v>
      </c>
      <c r="D301" s="147"/>
      <c r="E301" s="147"/>
      <c r="F301" s="147"/>
      <c r="G301" s="147"/>
      <c r="H301" s="9" t="s">
        <v>10</v>
      </c>
      <c r="I301" s="5"/>
      <c r="J301" s="5"/>
      <c r="K301" s="5"/>
      <c r="L301" s="5"/>
      <c r="M301" s="5"/>
      <c r="N301" s="5"/>
      <c r="O301" s="3">
        <f t="shared" si="24"/>
        <v>0</v>
      </c>
      <c r="P301" s="3">
        <f t="shared" si="25"/>
        <v>0</v>
      </c>
    </row>
    <row r="302" spans="1:16" s="28" customFormat="1" ht="8.25" customHeight="1" outlineLevel="1">
      <c r="A302" s="146" t="s">
        <v>446</v>
      </c>
      <c r="B302" s="146"/>
      <c r="C302" s="147" t="s">
        <v>413</v>
      </c>
      <c r="D302" s="147"/>
      <c r="E302" s="147"/>
      <c r="F302" s="147"/>
      <c r="G302" s="147"/>
      <c r="H302" s="9" t="s">
        <v>10</v>
      </c>
      <c r="I302" s="5"/>
      <c r="J302" s="5"/>
      <c r="K302" s="5"/>
      <c r="L302" s="5"/>
      <c r="M302" s="5"/>
      <c r="N302" s="5"/>
      <c r="O302" s="3">
        <f t="shared" si="24"/>
        <v>0</v>
      </c>
      <c r="P302" s="3">
        <f t="shared" si="25"/>
        <v>0</v>
      </c>
    </row>
    <row r="303" spans="1:16" s="28" customFormat="1" ht="8.1" customHeight="1">
      <c r="A303" s="146" t="s">
        <v>447</v>
      </c>
      <c r="B303" s="146"/>
      <c r="C303" s="147" t="s">
        <v>448</v>
      </c>
      <c r="D303" s="147"/>
      <c r="E303" s="147"/>
      <c r="F303" s="147"/>
      <c r="G303" s="147"/>
      <c r="H303" s="9" t="s">
        <v>10</v>
      </c>
      <c r="I303" s="5">
        <v>94.322000000000003</v>
      </c>
      <c r="J303" s="5">
        <v>70.691000000000003</v>
      </c>
      <c r="K303" s="5">
        <v>94.322000000000003</v>
      </c>
      <c r="L303" s="5">
        <v>70.691000000000003</v>
      </c>
      <c r="M303" s="5">
        <v>70.691000000000003</v>
      </c>
      <c r="N303" s="5">
        <v>94.322000000000003</v>
      </c>
      <c r="O303" s="3">
        <f t="shared" si="24"/>
        <v>424.34800000000007</v>
      </c>
      <c r="P303" s="3">
        <f t="shared" si="25"/>
        <v>400.71699999999998</v>
      </c>
    </row>
    <row r="304" spans="1:16" s="28" customFormat="1" ht="8.1" customHeight="1" outlineLevel="1">
      <c r="A304" s="146" t="s">
        <v>449</v>
      </c>
      <c r="B304" s="146"/>
      <c r="C304" s="147" t="s">
        <v>450</v>
      </c>
      <c r="D304" s="147"/>
      <c r="E304" s="147"/>
      <c r="F304" s="147"/>
      <c r="G304" s="147"/>
      <c r="H304" s="9" t="s">
        <v>10</v>
      </c>
      <c r="I304" s="5"/>
      <c r="J304" s="5"/>
      <c r="K304" s="5"/>
      <c r="L304" s="5"/>
      <c r="M304" s="5"/>
      <c r="N304" s="5"/>
      <c r="O304" s="3">
        <f t="shared" si="24"/>
        <v>0</v>
      </c>
      <c r="P304" s="3">
        <f t="shared" si="25"/>
        <v>0</v>
      </c>
    </row>
    <row r="305" spans="1:16" s="28" customFormat="1" ht="8.1" hidden="1" customHeight="1" outlineLevel="2">
      <c r="A305" s="146" t="s">
        <v>451</v>
      </c>
      <c r="B305" s="146"/>
      <c r="C305" s="147" t="s">
        <v>413</v>
      </c>
      <c r="D305" s="147"/>
      <c r="E305" s="147"/>
      <c r="F305" s="147"/>
      <c r="G305" s="147"/>
      <c r="H305" s="9" t="s">
        <v>10</v>
      </c>
      <c r="I305" s="5"/>
      <c r="J305" s="5"/>
      <c r="K305" s="5"/>
      <c r="L305" s="5"/>
      <c r="M305" s="5"/>
      <c r="N305" s="5"/>
      <c r="O305" s="3">
        <f t="shared" si="24"/>
        <v>0</v>
      </c>
      <c r="P305" s="3">
        <f t="shared" si="25"/>
        <v>0</v>
      </c>
    </row>
    <row r="306" spans="1:16" s="28" customFormat="1" ht="16.5" hidden="1" customHeight="1" outlineLevel="2">
      <c r="A306" s="146" t="s">
        <v>452</v>
      </c>
      <c r="B306" s="146"/>
      <c r="C306" s="147" t="s">
        <v>453</v>
      </c>
      <c r="D306" s="147"/>
      <c r="E306" s="147"/>
      <c r="F306" s="147"/>
      <c r="G306" s="147"/>
      <c r="H306" s="9" t="s">
        <v>10</v>
      </c>
      <c r="I306" s="5"/>
      <c r="J306" s="5"/>
      <c r="K306" s="5"/>
      <c r="L306" s="5"/>
      <c r="M306" s="5"/>
      <c r="N306" s="5"/>
      <c r="O306" s="3">
        <f t="shared" si="24"/>
        <v>0</v>
      </c>
      <c r="P306" s="3">
        <f t="shared" si="25"/>
        <v>0</v>
      </c>
    </row>
    <row r="307" spans="1:16" s="28" customFormat="1" ht="16.5" hidden="1" customHeight="1" outlineLevel="2">
      <c r="A307" s="146" t="s">
        <v>454</v>
      </c>
      <c r="B307" s="146"/>
      <c r="C307" s="147" t="s">
        <v>279</v>
      </c>
      <c r="D307" s="147"/>
      <c r="E307" s="147"/>
      <c r="F307" s="147"/>
      <c r="G307" s="147"/>
      <c r="H307" s="9" t="s">
        <v>10</v>
      </c>
      <c r="I307" s="5"/>
      <c r="J307" s="5"/>
      <c r="K307" s="5"/>
      <c r="L307" s="5"/>
      <c r="M307" s="5"/>
      <c r="N307" s="5"/>
      <c r="O307" s="3">
        <f t="shared" si="24"/>
        <v>0</v>
      </c>
      <c r="P307" s="3">
        <f t="shared" si="25"/>
        <v>0</v>
      </c>
    </row>
    <row r="308" spans="1:16" s="28" customFormat="1" ht="16.5" hidden="1" customHeight="1" outlineLevel="2">
      <c r="A308" s="146" t="s">
        <v>455</v>
      </c>
      <c r="B308" s="146"/>
      <c r="C308" s="147" t="s">
        <v>413</v>
      </c>
      <c r="D308" s="147"/>
      <c r="E308" s="147"/>
      <c r="F308" s="147"/>
      <c r="G308" s="147"/>
      <c r="H308" s="9" t="s">
        <v>10</v>
      </c>
      <c r="I308" s="5"/>
      <c r="J308" s="5"/>
      <c r="K308" s="5"/>
      <c r="L308" s="5"/>
      <c r="M308" s="5"/>
      <c r="N308" s="5"/>
      <c r="O308" s="3">
        <f t="shared" si="24"/>
        <v>0</v>
      </c>
      <c r="P308" s="3">
        <f t="shared" si="25"/>
        <v>0</v>
      </c>
    </row>
    <row r="309" spans="1:16" s="28" customFormat="1" ht="16.5" hidden="1" customHeight="1" outlineLevel="2">
      <c r="A309" s="146" t="s">
        <v>456</v>
      </c>
      <c r="B309" s="146"/>
      <c r="C309" s="147" t="s">
        <v>457</v>
      </c>
      <c r="D309" s="147"/>
      <c r="E309" s="147"/>
      <c r="F309" s="147"/>
      <c r="G309" s="147"/>
      <c r="H309" s="9" t="s">
        <v>10</v>
      </c>
      <c r="I309" s="5"/>
      <c r="J309" s="5"/>
      <c r="K309" s="5"/>
      <c r="L309" s="5"/>
      <c r="M309" s="5"/>
      <c r="N309" s="5"/>
      <c r="O309" s="3">
        <f t="shared" si="24"/>
        <v>0</v>
      </c>
      <c r="P309" s="3">
        <f t="shared" si="25"/>
        <v>0</v>
      </c>
    </row>
    <row r="310" spans="1:16" s="28" customFormat="1" ht="16.5" hidden="1" customHeight="1" outlineLevel="2">
      <c r="A310" s="146" t="s">
        <v>458</v>
      </c>
      <c r="B310" s="146"/>
      <c r="C310" s="147" t="s">
        <v>413</v>
      </c>
      <c r="D310" s="147"/>
      <c r="E310" s="147"/>
      <c r="F310" s="147"/>
      <c r="G310" s="147"/>
      <c r="H310" s="9" t="s">
        <v>10</v>
      </c>
      <c r="I310" s="5"/>
      <c r="J310" s="5"/>
      <c r="K310" s="5"/>
      <c r="L310" s="5"/>
      <c r="M310" s="5"/>
      <c r="N310" s="5"/>
      <c r="O310" s="3">
        <f t="shared" si="24"/>
        <v>0</v>
      </c>
      <c r="P310" s="3">
        <f t="shared" si="25"/>
        <v>0</v>
      </c>
    </row>
    <row r="311" spans="1:16" s="28" customFormat="1" ht="16.5" hidden="1" customHeight="1" outlineLevel="2">
      <c r="A311" s="146" t="s">
        <v>459</v>
      </c>
      <c r="B311" s="146"/>
      <c r="C311" s="147" t="s">
        <v>460</v>
      </c>
      <c r="D311" s="147"/>
      <c r="E311" s="147"/>
      <c r="F311" s="147"/>
      <c r="G311" s="147"/>
      <c r="H311" s="9" t="s">
        <v>10</v>
      </c>
      <c r="I311" s="5"/>
      <c r="J311" s="5"/>
      <c r="K311" s="5"/>
      <c r="L311" s="5"/>
      <c r="M311" s="5"/>
      <c r="N311" s="5"/>
      <c r="O311" s="3">
        <f t="shared" si="24"/>
        <v>0</v>
      </c>
      <c r="P311" s="3">
        <f t="shared" si="25"/>
        <v>0</v>
      </c>
    </row>
    <row r="312" spans="1:16" s="28" customFormat="1" ht="16.5" hidden="1" customHeight="1" outlineLevel="2">
      <c r="A312" s="146" t="s">
        <v>461</v>
      </c>
      <c r="B312" s="146"/>
      <c r="C312" s="147" t="s">
        <v>413</v>
      </c>
      <c r="D312" s="147"/>
      <c r="E312" s="147"/>
      <c r="F312" s="147"/>
      <c r="G312" s="147"/>
      <c r="H312" s="9" t="s">
        <v>10</v>
      </c>
      <c r="I312" s="5"/>
      <c r="J312" s="5"/>
      <c r="K312" s="5"/>
      <c r="L312" s="5"/>
      <c r="M312" s="5"/>
      <c r="N312" s="5"/>
      <c r="O312" s="3">
        <f t="shared" si="24"/>
        <v>0</v>
      </c>
      <c r="P312" s="3">
        <f t="shared" si="25"/>
        <v>0</v>
      </c>
    </row>
    <row r="313" spans="1:16" s="28" customFormat="1" ht="8.1" customHeight="1" outlineLevel="1" collapsed="1">
      <c r="A313" s="146" t="s">
        <v>462</v>
      </c>
      <c r="B313" s="146"/>
      <c r="C313" s="147" t="s">
        <v>463</v>
      </c>
      <c r="D313" s="147"/>
      <c r="E313" s="147"/>
      <c r="F313" s="147"/>
      <c r="G313" s="147"/>
      <c r="H313" s="9" t="s">
        <v>10</v>
      </c>
      <c r="I313" s="5">
        <v>20.734000000000002</v>
      </c>
      <c r="J313" s="5">
        <v>20.674610000000001</v>
      </c>
      <c r="K313" s="5">
        <v>20.734000000000002</v>
      </c>
      <c r="L313" s="5">
        <v>20.674610000000001</v>
      </c>
      <c r="M313" s="5">
        <v>20.674610000000001</v>
      </c>
      <c r="N313" s="5">
        <v>20.734000000000002</v>
      </c>
      <c r="O313" s="3">
        <f t="shared" si="24"/>
        <v>103.55122</v>
      </c>
      <c r="P313" s="3">
        <f t="shared" si="25"/>
        <v>103.49183000000002</v>
      </c>
    </row>
    <row r="314" spans="1:16" s="28" customFormat="1" ht="8.1" hidden="1" customHeight="1" outlineLevel="2">
      <c r="A314" s="146" t="s">
        <v>464</v>
      </c>
      <c r="B314" s="146"/>
      <c r="C314" s="147" t="s">
        <v>413</v>
      </c>
      <c r="D314" s="147"/>
      <c r="E314" s="147"/>
      <c r="F314" s="147"/>
      <c r="G314" s="147"/>
      <c r="H314" s="9" t="s">
        <v>10</v>
      </c>
      <c r="I314" s="5"/>
      <c r="J314" s="5"/>
      <c r="K314" s="5"/>
      <c r="L314" s="5"/>
      <c r="M314" s="5"/>
      <c r="N314" s="5"/>
      <c r="O314" s="3">
        <f t="shared" si="24"/>
        <v>0</v>
      </c>
      <c r="P314" s="3">
        <f t="shared" si="25"/>
        <v>0</v>
      </c>
    </row>
    <row r="315" spans="1:16" s="28" customFormat="1" ht="10.5" customHeight="1" outlineLevel="1" collapsed="1">
      <c r="A315" s="146" t="s">
        <v>465</v>
      </c>
      <c r="B315" s="146"/>
      <c r="C315" s="147" t="s">
        <v>466</v>
      </c>
      <c r="D315" s="147"/>
      <c r="E315" s="147"/>
      <c r="F315" s="147"/>
      <c r="G315" s="147"/>
      <c r="H315" s="9" t="s">
        <v>10</v>
      </c>
      <c r="I315" s="5">
        <v>4.2089999999999996</v>
      </c>
      <c r="J315" s="5">
        <v>6.609</v>
      </c>
      <c r="K315" s="5">
        <v>4.2089999999999996</v>
      </c>
      <c r="L315" s="5">
        <v>6.609</v>
      </c>
      <c r="M315" s="5">
        <v>6.609</v>
      </c>
      <c r="N315" s="5">
        <v>4.2089999999999996</v>
      </c>
      <c r="O315" s="3">
        <f t="shared" si="24"/>
        <v>25.844999999999999</v>
      </c>
      <c r="P315" s="3">
        <f t="shared" si="25"/>
        <v>28.245000000000001</v>
      </c>
    </row>
    <row r="316" spans="1:16" s="28" customFormat="1" ht="0.75" hidden="1" customHeight="1" outlineLevel="2">
      <c r="A316" s="146" t="s">
        <v>467</v>
      </c>
      <c r="B316" s="146"/>
      <c r="C316" s="147" t="s">
        <v>413</v>
      </c>
      <c r="D316" s="147"/>
      <c r="E316" s="147"/>
      <c r="F316" s="147"/>
      <c r="G316" s="147"/>
      <c r="H316" s="9" t="s">
        <v>10</v>
      </c>
      <c r="I316" s="5"/>
      <c r="J316" s="5"/>
      <c r="K316" s="5"/>
      <c r="L316" s="5"/>
      <c r="M316" s="5"/>
      <c r="N316" s="5"/>
      <c r="O316" s="3">
        <f t="shared" si="24"/>
        <v>0</v>
      </c>
      <c r="P316" s="3">
        <f t="shared" si="25"/>
        <v>0</v>
      </c>
    </row>
    <row r="317" spans="1:16" s="28" customFormat="1" ht="8.1" customHeight="1" outlineLevel="1" collapsed="1">
      <c r="A317" s="146" t="s">
        <v>468</v>
      </c>
      <c r="B317" s="146"/>
      <c r="C317" s="147" t="s">
        <v>469</v>
      </c>
      <c r="D317" s="147"/>
      <c r="E317" s="147"/>
      <c r="F317" s="147"/>
      <c r="G317" s="147"/>
      <c r="H317" s="9" t="s">
        <v>10</v>
      </c>
      <c r="I317" s="5">
        <v>19.940000000000001</v>
      </c>
      <c r="J317" s="5">
        <f>14.16+2.661</f>
        <v>16.821000000000002</v>
      </c>
      <c r="K317" s="5">
        <v>19.940000000000001</v>
      </c>
      <c r="L317" s="5">
        <v>16.821000000000002</v>
      </c>
      <c r="M317" s="5">
        <v>16.821000000000002</v>
      </c>
      <c r="N317" s="5">
        <v>19.940000000000001</v>
      </c>
      <c r="O317" s="3">
        <f t="shared" si="24"/>
        <v>93.462000000000003</v>
      </c>
      <c r="P317" s="3">
        <f t="shared" si="25"/>
        <v>90.343000000000004</v>
      </c>
    </row>
    <row r="318" spans="1:16" s="28" customFormat="1" ht="8.1" hidden="1" customHeight="1" outlineLevel="2">
      <c r="A318" s="146" t="s">
        <v>470</v>
      </c>
      <c r="B318" s="146"/>
      <c r="C318" s="147" t="s">
        <v>413</v>
      </c>
      <c r="D318" s="147"/>
      <c r="E318" s="147"/>
      <c r="F318" s="147"/>
      <c r="G318" s="147"/>
      <c r="H318" s="9" t="s">
        <v>10</v>
      </c>
      <c r="I318" s="5"/>
      <c r="J318" s="5"/>
      <c r="K318" s="5"/>
      <c r="L318" s="5"/>
      <c r="M318" s="5"/>
      <c r="N318" s="5"/>
      <c r="O318" s="3">
        <f t="shared" si="24"/>
        <v>0</v>
      </c>
      <c r="P318" s="3">
        <f t="shared" si="25"/>
        <v>0</v>
      </c>
    </row>
    <row r="319" spans="1:16" s="28" customFormat="1" ht="8.1" customHeight="1" outlineLevel="1" collapsed="1">
      <c r="A319" s="146" t="s">
        <v>471</v>
      </c>
      <c r="B319" s="146"/>
      <c r="C319" s="147" t="s">
        <v>472</v>
      </c>
      <c r="D319" s="147"/>
      <c r="E319" s="147"/>
      <c r="F319" s="147"/>
      <c r="G319" s="147"/>
      <c r="H319" s="9" t="s">
        <v>10</v>
      </c>
      <c r="I319" s="5">
        <v>9.5830000000000002</v>
      </c>
      <c r="J319" s="5">
        <v>7.8630000000000004</v>
      </c>
      <c r="K319" s="5">
        <v>9.5830000000000002</v>
      </c>
      <c r="L319" s="5">
        <v>7.8630000000000004</v>
      </c>
      <c r="M319" s="5">
        <v>7.8630000000000004</v>
      </c>
      <c r="N319" s="5">
        <v>9.5830000000000002</v>
      </c>
      <c r="O319" s="3">
        <f t="shared" si="24"/>
        <v>44.475000000000001</v>
      </c>
      <c r="P319" s="3">
        <f t="shared" si="25"/>
        <v>42.755000000000003</v>
      </c>
    </row>
    <row r="320" spans="1:16" s="28" customFormat="1" ht="8.1" hidden="1" customHeight="1" outlineLevel="2">
      <c r="A320" s="146" t="s">
        <v>473</v>
      </c>
      <c r="B320" s="146"/>
      <c r="C320" s="147" t="s">
        <v>413</v>
      </c>
      <c r="D320" s="147"/>
      <c r="E320" s="147"/>
      <c r="F320" s="147"/>
      <c r="G320" s="147"/>
      <c r="H320" s="9" t="s">
        <v>10</v>
      </c>
      <c r="I320" s="5"/>
      <c r="J320" s="5"/>
      <c r="K320" s="5"/>
      <c r="L320" s="5"/>
      <c r="M320" s="5"/>
      <c r="N320" s="5"/>
      <c r="O320" s="3">
        <f t="shared" si="24"/>
        <v>0</v>
      </c>
      <c r="P320" s="3">
        <f t="shared" si="25"/>
        <v>0</v>
      </c>
    </row>
    <row r="321" spans="1:16" s="28" customFormat="1" ht="16.5" customHeight="1" outlineLevel="1" collapsed="1">
      <c r="A321" s="146" t="s">
        <v>474</v>
      </c>
      <c r="B321" s="146"/>
      <c r="C321" s="147" t="s">
        <v>475</v>
      </c>
      <c r="D321" s="147"/>
      <c r="E321" s="147"/>
      <c r="F321" s="147"/>
      <c r="G321" s="147"/>
      <c r="H321" s="9" t="s">
        <v>10</v>
      </c>
      <c r="I321" s="5"/>
      <c r="J321" s="5"/>
      <c r="K321" s="5"/>
      <c r="L321" s="5"/>
      <c r="M321" s="5"/>
      <c r="N321" s="5"/>
      <c r="O321" s="3">
        <f t="shared" si="24"/>
        <v>0</v>
      </c>
      <c r="P321" s="3">
        <f t="shared" si="25"/>
        <v>0</v>
      </c>
    </row>
    <row r="322" spans="1:16" s="28" customFormat="1" ht="8.1" hidden="1" customHeight="1" outlineLevel="2">
      <c r="A322" s="146" t="s">
        <v>476</v>
      </c>
      <c r="B322" s="146"/>
      <c r="C322" s="147" t="s">
        <v>413</v>
      </c>
      <c r="D322" s="147"/>
      <c r="E322" s="147"/>
      <c r="F322" s="147"/>
      <c r="G322" s="147"/>
      <c r="H322" s="9" t="s">
        <v>10</v>
      </c>
      <c r="I322" s="5"/>
      <c r="J322" s="5"/>
      <c r="K322" s="5"/>
      <c r="L322" s="5"/>
      <c r="M322" s="5"/>
      <c r="N322" s="5"/>
      <c r="O322" s="3">
        <f t="shared" si="24"/>
        <v>0</v>
      </c>
      <c r="P322" s="3">
        <f t="shared" si="25"/>
        <v>0</v>
      </c>
    </row>
    <row r="323" spans="1:16" s="28" customFormat="1" ht="8.1" customHeight="1" outlineLevel="1" collapsed="1">
      <c r="A323" s="146" t="s">
        <v>477</v>
      </c>
      <c r="B323" s="146"/>
      <c r="C323" s="147" t="s">
        <v>478</v>
      </c>
      <c r="D323" s="147"/>
      <c r="E323" s="147"/>
      <c r="F323" s="147"/>
      <c r="G323" s="147"/>
      <c r="H323" s="9" t="s">
        <v>10</v>
      </c>
      <c r="I323" s="21">
        <v>0.44600000000000001</v>
      </c>
      <c r="J323" s="21">
        <v>0.41</v>
      </c>
      <c r="K323" s="21">
        <v>0.44600000000000001</v>
      </c>
      <c r="L323" s="21">
        <v>0.41</v>
      </c>
      <c r="M323" s="21">
        <v>0.41</v>
      </c>
      <c r="N323" s="21">
        <v>0.44600000000000001</v>
      </c>
      <c r="O323" s="3">
        <f t="shared" si="24"/>
        <v>2.1579999999999999</v>
      </c>
      <c r="P323" s="3">
        <f t="shared" si="25"/>
        <v>2.1219999999999999</v>
      </c>
    </row>
    <row r="324" spans="1:16" s="28" customFormat="1" ht="8.1" customHeight="1" outlineLevel="1">
      <c r="A324" s="146" t="s">
        <v>479</v>
      </c>
      <c r="B324" s="146"/>
      <c r="C324" s="147" t="s">
        <v>413</v>
      </c>
      <c r="D324" s="147"/>
      <c r="E324" s="147"/>
      <c r="F324" s="147"/>
      <c r="G324" s="147"/>
      <c r="H324" s="9" t="s">
        <v>10</v>
      </c>
      <c r="I324" s="7"/>
      <c r="J324" s="7"/>
      <c r="K324" s="7"/>
      <c r="L324" s="7"/>
      <c r="M324" s="7"/>
      <c r="N324" s="7"/>
      <c r="O324" s="3">
        <f t="shared" si="24"/>
        <v>0</v>
      </c>
      <c r="P324" s="3">
        <f t="shared" si="25"/>
        <v>0</v>
      </c>
    </row>
    <row r="325" spans="1:16" s="28" customFormat="1" ht="9.75" hidden="1" customHeight="1" outlineLevel="1">
      <c r="A325" s="146"/>
      <c r="B325" s="146"/>
      <c r="C325" s="153" t="s">
        <v>480</v>
      </c>
      <c r="D325" s="153"/>
      <c r="E325" s="153"/>
      <c r="F325" s="153"/>
      <c r="G325" s="153"/>
      <c r="H325" s="69"/>
      <c r="I325" s="5"/>
      <c r="J325" s="5"/>
      <c r="K325" s="5"/>
      <c r="L325" s="5"/>
      <c r="M325" s="5"/>
      <c r="N325" s="5"/>
      <c r="O325" s="5">
        <f t="shared" ref="O325:O338" si="26">I325+J325+K325+M325+N325</f>
        <v>0</v>
      </c>
      <c r="P325" s="5" t="e">
        <f>I325+#REF!+K325+M325+N325</f>
        <v>#REF!</v>
      </c>
    </row>
    <row r="326" spans="1:16" s="28" customFormat="1" ht="17.100000000000001" hidden="1" customHeight="1" collapsed="1">
      <c r="A326" s="146" t="s">
        <v>481</v>
      </c>
      <c r="B326" s="146"/>
      <c r="C326" s="147" t="s">
        <v>482</v>
      </c>
      <c r="D326" s="147"/>
      <c r="E326" s="147"/>
      <c r="F326" s="147"/>
      <c r="G326" s="147"/>
      <c r="H326" s="9" t="s">
        <v>483</v>
      </c>
      <c r="I326" s="8"/>
      <c r="J326" s="8"/>
      <c r="K326" s="21"/>
      <c r="L326" s="21"/>
      <c r="M326" s="21"/>
      <c r="N326" s="21"/>
      <c r="O326" s="21">
        <f t="shared" si="26"/>
        <v>0</v>
      </c>
      <c r="P326" s="21" t="e">
        <f>I326+#REF!+K326+M326+N326</f>
        <v>#REF!</v>
      </c>
    </row>
    <row r="327" spans="1:16" s="28" customFormat="1" ht="16.5" hidden="1" customHeight="1" outlineLevel="1">
      <c r="A327" s="146" t="s">
        <v>484</v>
      </c>
      <c r="B327" s="146"/>
      <c r="C327" s="147" t="s">
        <v>485</v>
      </c>
      <c r="D327" s="147"/>
      <c r="E327" s="147"/>
      <c r="F327" s="147"/>
      <c r="G327" s="147"/>
      <c r="H327" s="9" t="s">
        <v>483</v>
      </c>
      <c r="I327" s="4"/>
      <c r="J327" s="4"/>
      <c r="K327" s="4"/>
      <c r="L327" s="4"/>
      <c r="M327" s="4"/>
      <c r="N327" s="4"/>
      <c r="O327" s="4">
        <f t="shared" si="26"/>
        <v>0</v>
      </c>
      <c r="P327" s="4" t="e">
        <f>I327+#REF!+K327+M327+N327</f>
        <v>#REF!</v>
      </c>
    </row>
    <row r="328" spans="1:16" s="28" customFormat="1" ht="16.5" hidden="1" customHeight="1" outlineLevel="1">
      <c r="A328" s="146" t="s">
        <v>486</v>
      </c>
      <c r="B328" s="146"/>
      <c r="C328" s="147" t="s">
        <v>487</v>
      </c>
      <c r="D328" s="147"/>
      <c r="E328" s="147"/>
      <c r="F328" s="147"/>
      <c r="G328" s="147"/>
      <c r="H328" s="9" t="s">
        <v>483</v>
      </c>
      <c r="I328" s="4"/>
      <c r="J328" s="4"/>
      <c r="K328" s="4"/>
      <c r="L328" s="4"/>
      <c r="M328" s="4"/>
      <c r="N328" s="4"/>
      <c r="O328" s="4">
        <f t="shared" si="26"/>
        <v>0</v>
      </c>
      <c r="P328" s="4" t="e">
        <f>I328+#REF!+K328+M328+N328</f>
        <v>#REF!</v>
      </c>
    </row>
    <row r="329" spans="1:16" s="28" customFormat="1" ht="16.5" hidden="1" customHeight="1" outlineLevel="1">
      <c r="A329" s="146" t="s">
        <v>488</v>
      </c>
      <c r="B329" s="146"/>
      <c r="C329" s="147" t="s">
        <v>489</v>
      </c>
      <c r="D329" s="147"/>
      <c r="E329" s="147"/>
      <c r="F329" s="147"/>
      <c r="G329" s="147"/>
      <c r="H329" s="9" t="s">
        <v>483</v>
      </c>
      <c r="I329" s="4"/>
      <c r="J329" s="4"/>
      <c r="K329" s="4"/>
      <c r="L329" s="4"/>
      <c r="M329" s="4"/>
      <c r="N329" s="4"/>
      <c r="O329" s="4">
        <f t="shared" si="26"/>
        <v>0</v>
      </c>
      <c r="P329" s="4" t="e">
        <f>I329+#REF!+K329+M329+N329</f>
        <v>#REF!</v>
      </c>
    </row>
    <row r="330" spans="1:16" s="28" customFormat="1" ht="16.5" hidden="1" customHeight="1" outlineLevel="1">
      <c r="A330" s="146" t="s">
        <v>490</v>
      </c>
      <c r="B330" s="146"/>
      <c r="C330" s="147" t="s">
        <v>491</v>
      </c>
      <c r="D330" s="147"/>
      <c r="E330" s="147"/>
      <c r="F330" s="147"/>
      <c r="G330" s="147"/>
      <c r="H330" s="9" t="s">
        <v>483</v>
      </c>
      <c r="I330" s="4"/>
      <c r="J330" s="4"/>
      <c r="K330" s="4"/>
      <c r="L330" s="4"/>
      <c r="M330" s="4"/>
      <c r="N330" s="4"/>
      <c r="O330" s="4">
        <f t="shared" si="26"/>
        <v>0</v>
      </c>
      <c r="P330" s="4" t="e">
        <f>I330+#REF!+K330+M330+N330</f>
        <v>#REF!</v>
      </c>
    </row>
    <row r="331" spans="1:16" s="28" customFormat="1" ht="16.5" hidden="1" customHeight="1" outlineLevel="1">
      <c r="A331" s="146" t="s">
        <v>492</v>
      </c>
      <c r="B331" s="146"/>
      <c r="C331" s="147" t="s">
        <v>493</v>
      </c>
      <c r="D331" s="147"/>
      <c r="E331" s="147"/>
      <c r="F331" s="147"/>
      <c r="G331" s="147"/>
      <c r="H331" s="9" t="s">
        <v>483</v>
      </c>
      <c r="I331" s="4"/>
      <c r="J331" s="4"/>
      <c r="K331" s="4"/>
      <c r="L331" s="4"/>
      <c r="M331" s="4"/>
      <c r="N331" s="4"/>
      <c r="O331" s="4">
        <f t="shared" si="26"/>
        <v>0</v>
      </c>
      <c r="P331" s="4" t="e">
        <f>I331+#REF!+K331+M331+N331</f>
        <v>#REF!</v>
      </c>
    </row>
    <row r="332" spans="1:16" s="28" customFormat="1" ht="9.75" hidden="1" customHeight="1" collapsed="1">
      <c r="A332" s="146" t="s">
        <v>494</v>
      </c>
      <c r="B332" s="146"/>
      <c r="C332" s="147" t="s">
        <v>495</v>
      </c>
      <c r="D332" s="147"/>
      <c r="E332" s="147"/>
      <c r="F332" s="147"/>
      <c r="G332" s="147"/>
      <c r="H332" s="9" t="s">
        <v>483</v>
      </c>
      <c r="I332" s="4"/>
      <c r="J332" s="4"/>
      <c r="K332" s="4"/>
      <c r="L332" s="4"/>
      <c r="M332" s="4"/>
      <c r="N332" s="4"/>
      <c r="O332" s="4">
        <f t="shared" si="26"/>
        <v>0</v>
      </c>
      <c r="P332" s="4" t="e">
        <f>I332+#REF!+K332+M332+N332</f>
        <v>#REF!</v>
      </c>
    </row>
    <row r="333" spans="1:16" s="28" customFormat="1" hidden="1" outlineLevel="1">
      <c r="A333" s="146" t="s">
        <v>496</v>
      </c>
      <c r="B333" s="146"/>
      <c r="C333" s="147" t="s">
        <v>497</v>
      </c>
      <c r="D333" s="147"/>
      <c r="E333" s="147"/>
      <c r="F333" s="147"/>
      <c r="G333" s="147"/>
      <c r="H333" s="9" t="s">
        <v>483</v>
      </c>
      <c r="I333" s="3">
        <v>0</v>
      </c>
      <c r="J333" s="3">
        <v>0</v>
      </c>
      <c r="K333" s="3">
        <v>0</v>
      </c>
      <c r="L333" s="3">
        <v>0</v>
      </c>
      <c r="M333" s="3">
        <v>0</v>
      </c>
      <c r="N333" s="3">
        <v>0</v>
      </c>
      <c r="O333" s="3">
        <f t="shared" si="26"/>
        <v>0</v>
      </c>
      <c r="P333" s="3" t="e">
        <f>I333+#REF!+K333+M333+N333</f>
        <v>#REF!</v>
      </c>
    </row>
    <row r="334" spans="1:16" s="28" customFormat="1" ht="9.75" hidden="1" customHeight="1" outlineLevel="1" collapsed="1">
      <c r="A334" s="146" t="s">
        <v>498</v>
      </c>
      <c r="B334" s="146"/>
      <c r="C334" s="147" t="s">
        <v>499</v>
      </c>
      <c r="D334" s="147"/>
      <c r="E334" s="147"/>
      <c r="F334" s="147"/>
      <c r="G334" s="147"/>
      <c r="H334" s="9" t="s">
        <v>483</v>
      </c>
      <c r="I334" s="3">
        <v>0</v>
      </c>
      <c r="J334" s="3">
        <v>0</v>
      </c>
      <c r="K334" s="3">
        <v>0</v>
      </c>
      <c r="L334" s="3">
        <v>0</v>
      </c>
      <c r="M334" s="3">
        <v>0</v>
      </c>
      <c r="N334" s="3">
        <v>0</v>
      </c>
      <c r="O334" s="3">
        <f t="shared" si="26"/>
        <v>0</v>
      </c>
      <c r="P334" s="3" t="e">
        <f>I334+#REF!+K334+M334+N334</f>
        <v>#REF!</v>
      </c>
    </row>
    <row r="335" spans="1:16" s="28" customFormat="1" hidden="1" outlineLevel="1">
      <c r="A335" s="146" t="s">
        <v>500</v>
      </c>
      <c r="B335" s="146"/>
      <c r="C335" s="147" t="s">
        <v>501</v>
      </c>
      <c r="D335" s="147"/>
      <c r="E335" s="147"/>
      <c r="F335" s="147"/>
      <c r="G335" s="147"/>
      <c r="H335" s="9" t="s">
        <v>483</v>
      </c>
      <c r="I335" s="3">
        <v>0</v>
      </c>
      <c r="J335" s="3">
        <v>0</v>
      </c>
      <c r="K335" s="3">
        <v>0</v>
      </c>
      <c r="L335" s="3">
        <v>0</v>
      </c>
      <c r="M335" s="3">
        <v>0</v>
      </c>
      <c r="N335" s="3">
        <v>0</v>
      </c>
      <c r="O335" s="3">
        <f t="shared" si="26"/>
        <v>0</v>
      </c>
      <c r="P335" s="3" t="e">
        <f>I335+#REF!+K335+M335+N335</f>
        <v>#REF!</v>
      </c>
    </row>
    <row r="336" spans="1:16" s="28" customFormat="1" ht="16.5" hidden="1" customHeight="1" outlineLevel="1">
      <c r="A336" s="146" t="s">
        <v>502</v>
      </c>
      <c r="B336" s="146"/>
      <c r="C336" s="147" t="s">
        <v>503</v>
      </c>
      <c r="D336" s="147"/>
      <c r="E336" s="147"/>
      <c r="F336" s="147"/>
      <c r="G336" s="147"/>
      <c r="H336" s="9" t="s">
        <v>483</v>
      </c>
      <c r="I336" s="3">
        <v>0</v>
      </c>
      <c r="J336" s="3">
        <v>0</v>
      </c>
      <c r="K336" s="3">
        <v>0</v>
      </c>
      <c r="L336" s="3">
        <v>0</v>
      </c>
      <c r="M336" s="3">
        <v>0</v>
      </c>
      <c r="N336" s="3">
        <v>0</v>
      </c>
      <c r="O336" s="3">
        <f t="shared" si="26"/>
        <v>0</v>
      </c>
      <c r="P336" s="3" t="e">
        <f>I336+#REF!+K336+M336+N336</f>
        <v>#REF!</v>
      </c>
    </row>
    <row r="337" spans="1:16" s="28" customFormat="1" ht="16.5" hidden="1" customHeight="1" outlineLevel="1">
      <c r="A337" s="146" t="s">
        <v>504</v>
      </c>
      <c r="B337" s="146"/>
      <c r="C337" s="147" t="s">
        <v>36</v>
      </c>
      <c r="D337" s="147"/>
      <c r="E337" s="147"/>
      <c r="F337" s="147"/>
      <c r="G337" s="147"/>
      <c r="H337" s="9" t="s">
        <v>483</v>
      </c>
      <c r="I337" s="3">
        <v>0</v>
      </c>
      <c r="J337" s="3">
        <v>0</v>
      </c>
      <c r="K337" s="3">
        <v>0</v>
      </c>
      <c r="L337" s="3">
        <v>0</v>
      </c>
      <c r="M337" s="3">
        <v>0</v>
      </c>
      <c r="N337" s="3">
        <v>0</v>
      </c>
      <c r="O337" s="3">
        <f t="shared" si="26"/>
        <v>0</v>
      </c>
      <c r="P337" s="3" t="e">
        <f>I337+#REF!+K337+M337+N337</f>
        <v>#REF!</v>
      </c>
    </row>
    <row r="338" spans="1:16" s="28" customFormat="1" ht="16.5" hidden="1" customHeight="1" outlineLevel="1">
      <c r="A338" s="146" t="s">
        <v>505</v>
      </c>
      <c r="B338" s="146"/>
      <c r="C338" s="147" t="s">
        <v>38</v>
      </c>
      <c r="D338" s="147"/>
      <c r="E338" s="147"/>
      <c r="F338" s="147"/>
      <c r="G338" s="147"/>
      <c r="H338" s="9" t="s">
        <v>483</v>
      </c>
      <c r="I338" s="3">
        <v>0</v>
      </c>
      <c r="J338" s="3">
        <v>0</v>
      </c>
      <c r="K338" s="3">
        <v>0</v>
      </c>
      <c r="L338" s="3">
        <v>0</v>
      </c>
      <c r="M338" s="3">
        <v>0</v>
      </c>
      <c r="N338" s="3">
        <v>0</v>
      </c>
      <c r="O338" s="3">
        <f t="shared" si="26"/>
        <v>0</v>
      </c>
      <c r="P338" s="3" t="e">
        <f>I338+#REF!+K338+M338+N338</f>
        <v>#REF!</v>
      </c>
    </row>
    <row r="339" spans="1:16" s="28" customFormat="1" ht="10.5" customHeight="1" outlineLevel="1" collapsed="1">
      <c r="A339" s="152" t="s">
        <v>506</v>
      </c>
      <c r="B339" s="152"/>
      <c r="C339" s="152"/>
      <c r="D339" s="152"/>
      <c r="E339" s="152"/>
      <c r="F339" s="152"/>
      <c r="G339" s="152"/>
      <c r="H339" s="152"/>
      <c r="I339" s="68"/>
      <c r="J339" s="68"/>
      <c r="P339" s="110"/>
    </row>
    <row r="340" spans="1:16" s="28" customFormat="1" ht="16.5" hidden="1" customHeight="1" outlineLevel="2">
      <c r="A340" s="94" t="s">
        <v>507</v>
      </c>
      <c r="B340" s="94"/>
      <c r="C340" s="70" t="s">
        <v>508</v>
      </c>
      <c r="D340" s="70"/>
      <c r="E340" s="70"/>
      <c r="F340" s="70"/>
      <c r="G340" s="70"/>
      <c r="H340" s="9" t="s">
        <v>235</v>
      </c>
      <c r="I340" s="9" t="s">
        <v>509</v>
      </c>
      <c r="J340" s="9" t="s">
        <v>509</v>
      </c>
      <c r="K340" s="9" t="s">
        <v>509</v>
      </c>
      <c r="L340" s="9" t="s">
        <v>509</v>
      </c>
      <c r="M340" s="9" t="s">
        <v>509</v>
      </c>
      <c r="N340" s="9" t="s">
        <v>509</v>
      </c>
      <c r="O340" s="9" t="e">
        <f t="shared" ref="O340:O359" si="27">I340+J340+K340+M340+N340</f>
        <v>#VALUE!</v>
      </c>
      <c r="P340" s="9" t="e">
        <f>I340+#REF!+K340+M340+N340</f>
        <v>#VALUE!</v>
      </c>
    </row>
    <row r="341" spans="1:16" s="28" customFormat="1" ht="16.5" hidden="1" customHeight="1" outlineLevel="2">
      <c r="A341" s="94" t="s">
        <v>510</v>
      </c>
      <c r="B341" s="94"/>
      <c r="C341" s="70" t="s">
        <v>511</v>
      </c>
      <c r="D341" s="70"/>
      <c r="E341" s="70"/>
      <c r="F341" s="70"/>
      <c r="G341" s="70"/>
      <c r="H341" s="9" t="s">
        <v>512</v>
      </c>
      <c r="I341" s="10">
        <v>0</v>
      </c>
      <c r="J341" s="10">
        <v>0</v>
      </c>
      <c r="K341" s="10">
        <v>0</v>
      </c>
      <c r="L341" s="10">
        <v>0</v>
      </c>
      <c r="M341" s="10">
        <v>0</v>
      </c>
      <c r="N341" s="10">
        <v>0</v>
      </c>
      <c r="O341" s="10">
        <f t="shared" si="27"/>
        <v>0</v>
      </c>
      <c r="P341" s="10" t="e">
        <f>I341+#REF!+K341+M341+N341</f>
        <v>#REF!</v>
      </c>
    </row>
    <row r="342" spans="1:16" s="28" customFormat="1" ht="16.5" hidden="1" customHeight="1" outlineLevel="2">
      <c r="A342" s="94" t="s">
        <v>513</v>
      </c>
      <c r="B342" s="94"/>
      <c r="C342" s="70" t="s">
        <v>514</v>
      </c>
      <c r="D342" s="70"/>
      <c r="E342" s="70"/>
      <c r="F342" s="70"/>
      <c r="G342" s="70"/>
      <c r="H342" s="9" t="s">
        <v>515</v>
      </c>
      <c r="I342" s="10">
        <v>0</v>
      </c>
      <c r="J342" s="10">
        <v>0</v>
      </c>
      <c r="K342" s="10">
        <v>0</v>
      </c>
      <c r="L342" s="10">
        <v>0</v>
      </c>
      <c r="M342" s="10">
        <v>0</v>
      </c>
      <c r="N342" s="10">
        <v>0</v>
      </c>
      <c r="O342" s="10">
        <f t="shared" si="27"/>
        <v>0</v>
      </c>
      <c r="P342" s="10" t="e">
        <f>I342+#REF!+K342+M342+N342</f>
        <v>#REF!</v>
      </c>
    </row>
    <row r="343" spans="1:16" s="28" customFormat="1" ht="16.5" hidden="1" customHeight="1" outlineLevel="2">
      <c r="A343" s="94" t="s">
        <v>516</v>
      </c>
      <c r="B343" s="94"/>
      <c r="C343" s="70" t="s">
        <v>517</v>
      </c>
      <c r="D343" s="70"/>
      <c r="E343" s="70"/>
      <c r="F343" s="70"/>
      <c r="G343" s="70"/>
      <c r="H343" s="9" t="s">
        <v>512</v>
      </c>
      <c r="I343" s="10">
        <v>0</v>
      </c>
      <c r="J343" s="10">
        <v>0</v>
      </c>
      <c r="K343" s="10">
        <v>0</v>
      </c>
      <c r="L343" s="10">
        <v>0</v>
      </c>
      <c r="M343" s="10">
        <v>0</v>
      </c>
      <c r="N343" s="10">
        <v>0</v>
      </c>
      <c r="O343" s="10">
        <f t="shared" si="27"/>
        <v>0</v>
      </c>
      <c r="P343" s="10" t="e">
        <f>I343+#REF!+K343+M343+N343</f>
        <v>#REF!</v>
      </c>
    </row>
    <row r="344" spans="1:16" s="28" customFormat="1" ht="16.5" hidden="1" customHeight="1" outlineLevel="2">
      <c r="A344" s="94" t="s">
        <v>518</v>
      </c>
      <c r="B344" s="94"/>
      <c r="C344" s="70" t="s">
        <v>519</v>
      </c>
      <c r="D344" s="70"/>
      <c r="E344" s="70"/>
      <c r="F344" s="70"/>
      <c r="G344" s="70"/>
      <c r="H344" s="9" t="s">
        <v>515</v>
      </c>
      <c r="I344" s="10">
        <v>0</v>
      </c>
      <c r="J344" s="10">
        <v>0</v>
      </c>
      <c r="K344" s="10">
        <v>0</v>
      </c>
      <c r="L344" s="10">
        <v>0</v>
      </c>
      <c r="M344" s="10">
        <v>0</v>
      </c>
      <c r="N344" s="10">
        <v>0</v>
      </c>
      <c r="O344" s="10">
        <f t="shared" si="27"/>
        <v>0</v>
      </c>
      <c r="P344" s="10" t="e">
        <f>I344+#REF!+K344+M344+N344</f>
        <v>#REF!</v>
      </c>
    </row>
    <row r="345" spans="1:16" s="28" customFormat="1" ht="16.5" hidden="1" customHeight="1" outlineLevel="2">
      <c r="A345" s="94" t="s">
        <v>520</v>
      </c>
      <c r="B345" s="94"/>
      <c r="C345" s="70" t="s">
        <v>521</v>
      </c>
      <c r="D345" s="70"/>
      <c r="E345" s="70"/>
      <c r="F345" s="70"/>
      <c r="G345" s="70"/>
      <c r="H345" s="9" t="s">
        <v>522</v>
      </c>
      <c r="I345" s="10">
        <v>0</v>
      </c>
      <c r="J345" s="10">
        <v>0</v>
      </c>
      <c r="K345" s="10">
        <v>0</v>
      </c>
      <c r="L345" s="10">
        <v>0</v>
      </c>
      <c r="M345" s="10">
        <v>0</v>
      </c>
      <c r="N345" s="10">
        <v>0</v>
      </c>
      <c r="O345" s="10">
        <f t="shared" si="27"/>
        <v>0</v>
      </c>
      <c r="P345" s="10" t="e">
        <f>I345+#REF!+K345+M345+N345</f>
        <v>#REF!</v>
      </c>
    </row>
    <row r="346" spans="1:16" s="28" customFormat="1" ht="16.5" hidden="1" customHeight="1" outlineLevel="2">
      <c r="A346" s="94" t="s">
        <v>523</v>
      </c>
      <c r="B346" s="94"/>
      <c r="C346" s="70" t="s">
        <v>524</v>
      </c>
      <c r="D346" s="70"/>
      <c r="E346" s="70"/>
      <c r="F346" s="70"/>
      <c r="G346" s="70"/>
      <c r="H346" s="9" t="s">
        <v>235</v>
      </c>
      <c r="I346" s="9" t="s">
        <v>509</v>
      </c>
      <c r="J346" s="9" t="s">
        <v>509</v>
      </c>
      <c r="K346" s="9" t="s">
        <v>509</v>
      </c>
      <c r="L346" s="9" t="s">
        <v>509</v>
      </c>
      <c r="M346" s="9" t="s">
        <v>509</v>
      </c>
      <c r="N346" s="9" t="s">
        <v>509</v>
      </c>
      <c r="O346" s="9" t="e">
        <f t="shared" si="27"/>
        <v>#VALUE!</v>
      </c>
      <c r="P346" s="9" t="e">
        <f>I346+#REF!+K346+M346+N346</f>
        <v>#VALUE!</v>
      </c>
    </row>
    <row r="347" spans="1:16" s="28" customFormat="1" ht="16.5" hidden="1" customHeight="1" outlineLevel="2">
      <c r="A347" s="94" t="s">
        <v>525</v>
      </c>
      <c r="B347" s="94"/>
      <c r="C347" s="70" t="s">
        <v>526</v>
      </c>
      <c r="D347" s="70"/>
      <c r="E347" s="70"/>
      <c r="F347" s="70"/>
      <c r="G347" s="70"/>
      <c r="H347" s="9" t="s">
        <v>522</v>
      </c>
      <c r="I347" s="10">
        <v>0</v>
      </c>
      <c r="J347" s="10">
        <v>0</v>
      </c>
      <c r="K347" s="10">
        <v>0</v>
      </c>
      <c r="L347" s="10">
        <v>0</v>
      </c>
      <c r="M347" s="10">
        <v>0</v>
      </c>
      <c r="N347" s="10">
        <v>0</v>
      </c>
      <c r="O347" s="10">
        <f t="shared" si="27"/>
        <v>0</v>
      </c>
      <c r="P347" s="10" t="e">
        <f>I347+#REF!+K347+M347+N347</f>
        <v>#REF!</v>
      </c>
    </row>
    <row r="348" spans="1:16" s="28" customFormat="1" ht="16.5" hidden="1" customHeight="1" outlineLevel="2">
      <c r="A348" s="94" t="s">
        <v>527</v>
      </c>
      <c r="B348" s="94"/>
      <c r="C348" s="70" t="s">
        <v>528</v>
      </c>
      <c r="D348" s="70"/>
      <c r="E348" s="70"/>
      <c r="F348" s="70"/>
      <c r="G348" s="70"/>
      <c r="H348" s="9" t="s">
        <v>529</v>
      </c>
      <c r="I348" s="10">
        <v>0</v>
      </c>
      <c r="J348" s="10">
        <v>0</v>
      </c>
      <c r="K348" s="10">
        <v>0</v>
      </c>
      <c r="L348" s="10">
        <v>0</v>
      </c>
      <c r="M348" s="10">
        <v>0</v>
      </c>
      <c r="N348" s="10">
        <v>0</v>
      </c>
      <c r="O348" s="10">
        <f t="shared" si="27"/>
        <v>0</v>
      </c>
      <c r="P348" s="10" t="e">
        <f>I348+#REF!+K348+M348+N348</f>
        <v>#REF!</v>
      </c>
    </row>
    <row r="349" spans="1:16" s="28" customFormat="1" ht="16.5" hidden="1" customHeight="1" outlineLevel="2">
      <c r="A349" s="94" t="s">
        <v>530</v>
      </c>
      <c r="B349" s="94"/>
      <c r="C349" s="70" t="s">
        <v>531</v>
      </c>
      <c r="D349" s="70"/>
      <c r="E349" s="70"/>
      <c r="F349" s="70"/>
      <c r="G349" s="70"/>
      <c r="H349" s="9" t="s">
        <v>235</v>
      </c>
      <c r="I349" s="9" t="s">
        <v>509</v>
      </c>
      <c r="J349" s="9" t="s">
        <v>509</v>
      </c>
      <c r="K349" s="9" t="s">
        <v>509</v>
      </c>
      <c r="L349" s="9" t="s">
        <v>509</v>
      </c>
      <c r="M349" s="9" t="s">
        <v>509</v>
      </c>
      <c r="N349" s="9" t="s">
        <v>509</v>
      </c>
      <c r="O349" s="9" t="e">
        <f t="shared" si="27"/>
        <v>#VALUE!</v>
      </c>
      <c r="P349" s="9" t="e">
        <f>I349+#REF!+K349+M349+N349</f>
        <v>#VALUE!</v>
      </c>
    </row>
    <row r="350" spans="1:16" s="28" customFormat="1" ht="16.5" hidden="1" customHeight="1" outlineLevel="2">
      <c r="A350" s="94" t="s">
        <v>532</v>
      </c>
      <c r="B350" s="94"/>
      <c r="C350" s="70" t="s">
        <v>526</v>
      </c>
      <c r="D350" s="70"/>
      <c r="E350" s="70"/>
      <c r="F350" s="70"/>
      <c r="G350" s="70"/>
      <c r="H350" s="9" t="s">
        <v>522</v>
      </c>
      <c r="I350" s="10">
        <v>0</v>
      </c>
      <c r="J350" s="10">
        <v>0</v>
      </c>
      <c r="K350" s="10">
        <v>0</v>
      </c>
      <c r="L350" s="10">
        <v>0</v>
      </c>
      <c r="M350" s="10">
        <v>0</v>
      </c>
      <c r="N350" s="10">
        <v>0</v>
      </c>
      <c r="O350" s="10">
        <f t="shared" si="27"/>
        <v>0</v>
      </c>
      <c r="P350" s="10" t="e">
        <f>I350+#REF!+K350+M350+N350</f>
        <v>#REF!</v>
      </c>
    </row>
    <row r="351" spans="1:16" s="28" customFormat="1" ht="16.5" hidden="1" customHeight="1" outlineLevel="2">
      <c r="A351" s="94" t="s">
        <v>533</v>
      </c>
      <c r="B351" s="94"/>
      <c r="C351" s="70" t="s">
        <v>534</v>
      </c>
      <c r="D351" s="70"/>
      <c r="E351" s="70"/>
      <c r="F351" s="70"/>
      <c r="G351" s="70"/>
      <c r="H351" s="9" t="s">
        <v>512</v>
      </c>
      <c r="I351" s="10">
        <v>0</v>
      </c>
      <c r="J351" s="10">
        <v>0</v>
      </c>
      <c r="K351" s="10">
        <v>0</v>
      </c>
      <c r="L351" s="10">
        <v>0</v>
      </c>
      <c r="M351" s="10">
        <v>0</v>
      </c>
      <c r="N351" s="10">
        <v>0</v>
      </c>
      <c r="O351" s="10">
        <f t="shared" si="27"/>
        <v>0</v>
      </c>
      <c r="P351" s="10" t="e">
        <f>I351+#REF!+K351+M351+N351</f>
        <v>#REF!</v>
      </c>
    </row>
    <row r="352" spans="1:16" s="28" customFormat="1" ht="16.5" hidden="1" customHeight="1" outlineLevel="2">
      <c r="A352" s="94" t="s">
        <v>535</v>
      </c>
      <c r="B352" s="94"/>
      <c r="C352" s="70" t="s">
        <v>528</v>
      </c>
      <c r="D352" s="70"/>
      <c r="E352" s="70"/>
      <c r="F352" s="70"/>
      <c r="G352" s="70"/>
      <c r="H352" s="9" t="s">
        <v>529</v>
      </c>
      <c r="I352" s="10">
        <v>0</v>
      </c>
      <c r="J352" s="10">
        <v>0</v>
      </c>
      <c r="K352" s="10">
        <v>0</v>
      </c>
      <c r="L352" s="10">
        <v>0</v>
      </c>
      <c r="M352" s="10">
        <v>0</v>
      </c>
      <c r="N352" s="10">
        <v>0</v>
      </c>
      <c r="O352" s="10">
        <f t="shared" si="27"/>
        <v>0</v>
      </c>
      <c r="P352" s="10" t="e">
        <f>I352+#REF!+K352+M352+N352</f>
        <v>#REF!</v>
      </c>
    </row>
    <row r="353" spans="1:16" s="28" customFormat="1" ht="16.5" hidden="1" customHeight="1" outlineLevel="2">
      <c r="A353" s="94" t="s">
        <v>536</v>
      </c>
      <c r="B353" s="94"/>
      <c r="C353" s="70" t="s">
        <v>537</v>
      </c>
      <c r="D353" s="70"/>
      <c r="E353" s="70"/>
      <c r="F353" s="70"/>
      <c r="G353" s="70"/>
      <c r="H353" s="9" t="s">
        <v>235</v>
      </c>
      <c r="I353" s="9" t="s">
        <v>509</v>
      </c>
      <c r="J353" s="9" t="s">
        <v>509</v>
      </c>
      <c r="K353" s="9" t="s">
        <v>509</v>
      </c>
      <c r="L353" s="9" t="s">
        <v>509</v>
      </c>
      <c r="M353" s="9" t="s">
        <v>509</v>
      </c>
      <c r="N353" s="9" t="s">
        <v>509</v>
      </c>
      <c r="O353" s="9" t="e">
        <f t="shared" si="27"/>
        <v>#VALUE!</v>
      </c>
      <c r="P353" s="9" t="e">
        <f>I353+#REF!+K353+M353+N353</f>
        <v>#VALUE!</v>
      </c>
    </row>
    <row r="354" spans="1:16" s="28" customFormat="1" ht="16.5" hidden="1" customHeight="1" outlineLevel="2">
      <c r="A354" s="94" t="s">
        <v>538</v>
      </c>
      <c r="B354" s="94"/>
      <c r="C354" s="70" t="s">
        <v>526</v>
      </c>
      <c r="D354" s="70"/>
      <c r="E354" s="70"/>
      <c r="F354" s="70"/>
      <c r="G354" s="70"/>
      <c r="H354" s="9" t="s">
        <v>522</v>
      </c>
      <c r="I354" s="10">
        <v>0</v>
      </c>
      <c r="J354" s="10">
        <v>0</v>
      </c>
      <c r="K354" s="10">
        <v>0</v>
      </c>
      <c r="L354" s="10">
        <v>0</v>
      </c>
      <c r="M354" s="10">
        <v>0</v>
      </c>
      <c r="N354" s="10">
        <v>0</v>
      </c>
      <c r="O354" s="10">
        <f t="shared" si="27"/>
        <v>0</v>
      </c>
      <c r="P354" s="10" t="e">
        <f>I354+#REF!+K354+M354+N354</f>
        <v>#REF!</v>
      </c>
    </row>
    <row r="355" spans="1:16" s="28" customFormat="1" ht="16.5" hidden="1" customHeight="1" outlineLevel="2">
      <c r="A355" s="94" t="s">
        <v>539</v>
      </c>
      <c r="B355" s="94"/>
      <c r="C355" s="70" t="s">
        <v>528</v>
      </c>
      <c r="D355" s="70"/>
      <c r="E355" s="70"/>
      <c r="F355" s="70"/>
      <c r="G355" s="70"/>
      <c r="H355" s="9" t="s">
        <v>529</v>
      </c>
      <c r="I355" s="10">
        <v>0</v>
      </c>
      <c r="J355" s="10">
        <v>0</v>
      </c>
      <c r="K355" s="10">
        <v>0</v>
      </c>
      <c r="L355" s="10">
        <v>0</v>
      </c>
      <c r="M355" s="10">
        <v>0</v>
      </c>
      <c r="N355" s="10">
        <v>0</v>
      </c>
      <c r="O355" s="10">
        <f t="shared" si="27"/>
        <v>0</v>
      </c>
      <c r="P355" s="10" t="e">
        <f>I355+#REF!+K355+M355+N355</f>
        <v>#REF!</v>
      </c>
    </row>
    <row r="356" spans="1:16" s="28" customFormat="1" ht="16.5" hidden="1" customHeight="1" outlineLevel="2">
      <c r="A356" s="94" t="s">
        <v>540</v>
      </c>
      <c r="B356" s="94"/>
      <c r="C356" s="70" t="s">
        <v>541</v>
      </c>
      <c r="D356" s="70"/>
      <c r="E356" s="70"/>
      <c r="F356" s="70"/>
      <c r="G356" s="70"/>
      <c r="H356" s="9" t="s">
        <v>235</v>
      </c>
      <c r="I356" s="9" t="s">
        <v>509</v>
      </c>
      <c r="J356" s="9" t="s">
        <v>509</v>
      </c>
      <c r="K356" s="9" t="s">
        <v>509</v>
      </c>
      <c r="L356" s="9" t="s">
        <v>509</v>
      </c>
      <c r="M356" s="9" t="s">
        <v>509</v>
      </c>
      <c r="N356" s="9" t="s">
        <v>509</v>
      </c>
      <c r="O356" s="9" t="e">
        <f t="shared" si="27"/>
        <v>#VALUE!</v>
      </c>
      <c r="P356" s="9" t="e">
        <f>I356+#REF!+K356+M356+N356</f>
        <v>#VALUE!</v>
      </c>
    </row>
    <row r="357" spans="1:16" s="28" customFormat="1" ht="16.5" hidden="1" customHeight="1" outlineLevel="2">
      <c r="A357" s="94" t="s">
        <v>542</v>
      </c>
      <c r="B357" s="94"/>
      <c r="C357" s="70" t="s">
        <v>526</v>
      </c>
      <c r="D357" s="70"/>
      <c r="E357" s="70"/>
      <c r="F357" s="70"/>
      <c r="G357" s="70"/>
      <c r="H357" s="9" t="s">
        <v>522</v>
      </c>
      <c r="I357" s="10">
        <v>0</v>
      </c>
      <c r="J357" s="10">
        <v>0</v>
      </c>
      <c r="K357" s="10">
        <v>0</v>
      </c>
      <c r="L357" s="10">
        <v>0</v>
      </c>
      <c r="M357" s="10">
        <v>0</v>
      </c>
      <c r="N357" s="10">
        <v>0</v>
      </c>
      <c r="O357" s="10">
        <f t="shared" si="27"/>
        <v>0</v>
      </c>
      <c r="P357" s="10" t="e">
        <f>I357+#REF!+K357+M357+N357</f>
        <v>#REF!</v>
      </c>
    </row>
    <row r="358" spans="1:16" s="28" customFormat="1" ht="16.5" hidden="1" customHeight="1" outlineLevel="2">
      <c r="A358" s="94" t="s">
        <v>543</v>
      </c>
      <c r="B358" s="94"/>
      <c r="C358" s="70" t="s">
        <v>534</v>
      </c>
      <c r="D358" s="70"/>
      <c r="E358" s="70"/>
      <c r="F358" s="70"/>
      <c r="G358" s="70"/>
      <c r="H358" s="9" t="s">
        <v>512</v>
      </c>
      <c r="I358" s="10">
        <v>0</v>
      </c>
      <c r="J358" s="10">
        <v>0</v>
      </c>
      <c r="K358" s="10">
        <v>0</v>
      </c>
      <c r="L358" s="10">
        <v>0</v>
      </c>
      <c r="M358" s="10">
        <v>0</v>
      </c>
      <c r="N358" s="10">
        <v>0</v>
      </c>
      <c r="O358" s="10">
        <f t="shared" si="27"/>
        <v>0</v>
      </c>
      <c r="P358" s="10" t="e">
        <f>I358+#REF!+K358+M358+N358</f>
        <v>#REF!</v>
      </c>
    </row>
    <row r="359" spans="1:16" s="28" customFormat="1" ht="16.5" hidden="1" customHeight="1" outlineLevel="2">
      <c r="A359" s="94" t="s">
        <v>544</v>
      </c>
      <c r="B359" s="94"/>
      <c r="C359" s="70" t="s">
        <v>528</v>
      </c>
      <c r="D359" s="70"/>
      <c r="E359" s="70"/>
      <c r="F359" s="70"/>
      <c r="G359" s="70"/>
      <c r="H359" s="9" t="s">
        <v>529</v>
      </c>
      <c r="I359" s="10">
        <v>0</v>
      </c>
      <c r="J359" s="10">
        <v>0</v>
      </c>
      <c r="K359" s="10">
        <v>0</v>
      </c>
      <c r="L359" s="10">
        <v>0</v>
      </c>
      <c r="M359" s="10">
        <v>0</v>
      </c>
      <c r="N359" s="10">
        <v>0</v>
      </c>
      <c r="O359" s="10">
        <f t="shared" si="27"/>
        <v>0</v>
      </c>
      <c r="P359" s="10" t="e">
        <f>I359+#REF!+K359+M359+N359</f>
        <v>#REF!</v>
      </c>
    </row>
    <row r="360" spans="1:16" s="28" customFormat="1" ht="9" customHeight="1" outlineLevel="1" collapsed="1">
      <c r="A360" s="126" t="s">
        <v>545</v>
      </c>
      <c r="B360" s="126"/>
      <c r="C360" s="127" t="s">
        <v>546</v>
      </c>
      <c r="D360" s="127"/>
      <c r="E360" s="127"/>
      <c r="F360" s="127"/>
      <c r="G360" s="127"/>
      <c r="H360" s="82" t="s">
        <v>235</v>
      </c>
      <c r="I360" s="11" t="s">
        <v>509</v>
      </c>
      <c r="J360" s="11" t="s">
        <v>509</v>
      </c>
      <c r="K360" s="11" t="s">
        <v>509</v>
      </c>
      <c r="L360" s="11" t="s">
        <v>509</v>
      </c>
      <c r="M360" s="11" t="s">
        <v>509</v>
      </c>
      <c r="N360" s="11" t="s">
        <v>509</v>
      </c>
      <c r="O360" s="11" t="s">
        <v>509</v>
      </c>
      <c r="P360" s="11" t="s">
        <v>509</v>
      </c>
    </row>
    <row r="361" spans="1:16" s="28" customFormat="1" ht="8.25" customHeight="1" outlineLevel="1">
      <c r="A361" s="146" t="s">
        <v>547</v>
      </c>
      <c r="B361" s="146"/>
      <c r="C361" s="147" t="s">
        <v>548</v>
      </c>
      <c r="D361" s="147"/>
      <c r="E361" s="147"/>
      <c r="F361" s="147"/>
      <c r="G361" s="147"/>
      <c r="H361" s="9" t="s">
        <v>522</v>
      </c>
      <c r="I361" s="3">
        <v>205.398822</v>
      </c>
      <c r="J361" s="3">
        <v>211.318140654155</v>
      </c>
      <c r="K361" s="3">
        <v>206.05634000000001</v>
      </c>
      <c r="L361" s="4">
        <v>205.05634000000001</v>
      </c>
      <c r="M361" s="4">
        <v>211.31814065399999</v>
      </c>
      <c r="N361" s="4">
        <v>211.31814065399999</v>
      </c>
      <c r="O361" s="3">
        <f t="shared" ref="O361:O371" si="28">I361+J361+K361+M361+N361</f>
        <v>1045.409583962155</v>
      </c>
      <c r="P361" s="3">
        <f t="shared" ref="P361:P371" si="29">I361+J361+L361+M361+N361</f>
        <v>1044.409583962155</v>
      </c>
    </row>
    <row r="362" spans="1:16" s="28" customFormat="1" ht="16.5" customHeight="1" outlineLevel="1">
      <c r="A362" s="146" t="s">
        <v>549</v>
      </c>
      <c r="B362" s="146"/>
      <c r="C362" s="147" t="s">
        <v>550</v>
      </c>
      <c r="D362" s="147"/>
      <c r="E362" s="147"/>
      <c r="F362" s="147"/>
      <c r="G362" s="147"/>
      <c r="H362" s="9" t="s">
        <v>522</v>
      </c>
      <c r="I362" s="3">
        <v>0</v>
      </c>
      <c r="J362" s="3">
        <v>0</v>
      </c>
      <c r="K362" s="3">
        <v>0</v>
      </c>
      <c r="L362" s="3">
        <v>0</v>
      </c>
      <c r="M362" s="3">
        <v>0</v>
      </c>
      <c r="N362" s="3">
        <v>0</v>
      </c>
      <c r="O362" s="3">
        <f t="shared" si="28"/>
        <v>0</v>
      </c>
      <c r="P362" s="3">
        <f t="shared" si="29"/>
        <v>0</v>
      </c>
    </row>
    <row r="363" spans="1:16" s="28" customFormat="1" ht="8.1" customHeight="1" outlineLevel="1">
      <c r="A363" s="146" t="s">
        <v>551</v>
      </c>
      <c r="B363" s="146"/>
      <c r="C363" s="147" t="s">
        <v>552</v>
      </c>
      <c r="D363" s="147"/>
      <c r="E363" s="147"/>
      <c r="F363" s="147"/>
      <c r="G363" s="147"/>
      <c r="H363" s="9" t="s">
        <v>522</v>
      </c>
      <c r="I363" s="5">
        <v>4.0783300000000002</v>
      </c>
      <c r="J363" s="5">
        <v>4.1068699999999998</v>
      </c>
      <c r="K363" s="5">
        <v>4</v>
      </c>
      <c r="L363" s="5">
        <v>3.642433</v>
      </c>
      <c r="M363" s="5">
        <v>4.1070000000000002</v>
      </c>
      <c r="N363" s="5">
        <v>4.1070000000000002</v>
      </c>
      <c r="O363" s="3">
        <f t="shared" si="28"/>
        <v>20.3992</v>
      </c>
      <c r="P363" s="3">
        <f t="shared" si="29"/>
        <v>20.041633000000001</v>
      </c>
    </row>
    <row r="364" spans="1:16" s="28" customFormat="1" ht="8.1" customHeight="1" outlineLevel="1">
      <c r="A364" s="146" t="s">
        <v>553</v>
      </c>
      <c r="B364" s="146"/>
      <c r="C364" s="147" t="s">
        <v>554</v>
      </c>
      <c r="D364" s="147"/>
      <c r="E364" s="147"/>
      <c r="F364" s="147"/>
      <c r="G364" s="147"/>
      <c r="H364" s="9" t="s">
        <v>522</v>
      </c>
      <c r="I364" s="5">
        <v>201.320492</v>
      </c>
      <c r="J364" s="5">
        <f>J361-J363</f>
        <v>207.21127065415502</v>
      </c>
      <c r="K364" s="5">
        <v>202.05634000000001</v>
      </c>
      <c r="L364" s="5">
        <v>201.41390699999999</v>
      </c>
      <c r="M364" s="5">
        <v>207.21114065399999</v>
      </c>
      <c r="N364" s="5">
        <v>207.21114065399999</v>
      </c>
      <c r="O364" s="3">
        <f t="shared" si="28"/>
        <v>1025.0103839621549</v>
      </c>
      <c r="P364" s="3">
        <f t="shared" si="29"/>
        <v>1024.367950962155</v>
      </c>
    </row>
    <row r="365" spans="1:16" s="28" customFormat="1" ht="8.25" customHeight="1" outlineLevel="1">
      <c r="A365" s="146" t="s">
        <v>555</v>
      </c>
      <c r="B365" s="146"/>
      <c r="C365" s="147" t="s">
        <v>556</v>
      </c>
      <c r="D365" s="147"/>
      <c r="E365" s="147"/>
      <c r="F365" s="147"/>
      <c r="G365" s="147"/>
      <c r="H365" s="9" t="s">
        <v>522</v>
      </c>
      <c r="I365" s="5">
        <v>18.926200999999999</v>
      </c>
      <c r="J365" s="5">
        <v>19.985923</v>
      </c>
      <c r="K365" s="5">
        <v>15.84366</v>
      </c>
      <c r="L365" s="111">
        <v>15.84</v>
      </c>
      <c r="M365" s="111">
        <v>16.26492</v>
      </c>
      <c r="N365" s="111">
        <v>16.26492</v>
      </c>
      <c r="O365" s="3">
        <f t="shared" si="28"/>
        <v>87.285623999999999</v>
      </c>
      <c r="P365" s="3">
        <f t="shared" si="29"/>
        <v>87.281964000000002</v>
      </c>
    </row>
    <row r="366" spans="1:16" s="28" customFormat="1" ht="8.25" customHeight="1" outlineLevel="1">
      <c r="A366" s="146" t="s">
        <v>557</v>
      </c>
      <c r="B366" s="146"/>
      <c r="C366" s="147" t="s">
        <v>558</v>
      </c>
      <c r="D366" s="147"/>
      <c r="E366" s="147"/>
      <c r="F366" s="147"/>
      <c r="G366" s="147"/>
      <c r="H366" s="9" t="s">
        <v>512</v>
      </c>
      <c r="I366" s="3">
        <v>32.847000000000001</v>
      </c>
      <c r="J366" s="3">
        <v>32.838000000000001</v>
      </c>
      <c r="K366" s="3">
        <v>33.298000000000002</v>
      </c>
      <c r="L366" s="3">
        <v>33.299830999999998</v>
      </c>
      <c r="M366" s="3">
        <v>34.188276000000002</v>
      </c>
      <c r="N366" s="3">
        <v>33.299830999999998</v>
      </c>
      <c r="O366" s="3">
        <f t="shared" si="28"/>
        <v>166.47110700000002</v>
      </c>
      <c r="P366" s="3">
        <f t="shared" si="29"/>
        <v>166.472938</v>
      </c>
    </row>
    <row r="367" spans="1:16" s="28" customFormat="1" ht="16.5" customHeight="1" outlineLevel="1">
      <c r="A367" s="146" t="s">
        <v>559</v>
      </c>
      <c r="B367" s="146"/>
      <c r="C367" s="147" t="s">
        <v>560</v>
      </c>
      <c r="D367" s="147"/>
      <c r="E367" s="147"/>
      <c r="F367" s="147"/>
      <c r="G367" s="147"/>
      <c r="H367" s="9" t="s">
        <v>512</v>
      </c>
      <c r="I367" s="3">
        <v>0</v>
      </c>
      <c r="J367" s="3">
        <v>0</v>
      </c>
      <c r="K367" s="3">
        <v>0</v>
      </c>
      <c r="L367" s="3">
        <v>0</v>
      </c>
      <c r="M367" s="3">
        <v>0</v>
      </c>
      <c r="N367" s="3">
        <v>0</v>
      </c>
      <c r="O367" s="3">
        <f t="shared" si="28"/>
        <v>0</v>
      </c>
      <c r="P367" s="3">
        <f t="shared" si="29"/>
        <v>0</v>
      </c>
    </row>
    <row r="368" spans="1:16" s="28" customFormat="1" ht="8.1" customHeight="1" outlineLevel="1">
      <c r="A368" s="146" t="s">
        <v>561</v>
      </c>
      <c r="B368" s="146"/>
      <c r="C368" s="147" t="s">
        <v>552</v>
      </c>
      <c r="D368" s="147"/>
      <c r="E368" s="147"/>
      <c r="F368" s="147"/>
      <c r="G368" s="147"/>
      <c r="H368" s="9" t="s">
        <v>512</v>
      </c>
      <c r="I368" s="4">
        <v>0.65200000000000002</v>
      </c>
      <c r="J368" s="3">
        <v>0.63800000000000001</v>
      </c>
      <c r="K368" s="4">
        <v>0.64700000000000002</v>
      </c>
      <c r="L368" s="106">
        <v>0.91100000000000003</v>
      </c>
      <c r="M368" s="106">
        <v>0.66456310679611652</v>
      </c>
      <c r="N368" s="106">
        <v>0.91100000000000003</v>
      </c>
      <c r="O368" s="3">
        <f t="shared" si="28"/>
        <v>3.5125631067961165</v>
      </c>
      <c r="P368" s="3">
        <f t="shared" si="29"/>
        <v>3.7765631067961167</v>
      </c>
    </row>
    <row r="369" spans="1:16" s="28" customFormat="1" ht="8.1" customHeight="1" outlineLevel="1">
      <c r="A369" s="146" t="s">
        <v>562</v>
      </c>
      <c r="B369" s="146"/>
      <c r="C369" s="147" t="s">
        <v>554</v>
      </c>
      <c r="D369" s="147"/>
      <c r="E369" s="147"/>
      <c r="F369" s="147"/>
      <c r="G369" s="147"/>
      <c r="H369" s="9" t="s">
        <v>512</v>
      </c>
      <c r="I369" s="3">
        <v>32.195</v>
      </c>
      <c r="J369" s="3">
        <f>J366-J368</f>
        <v>32.200000000000003</v>
      </c>
      <c r="K369" s="3">
        <v>32.651000000000003</v>
      </c>
      <c r="L369" s="106">
        <v>32.388830999999996</v>
      </c>
      <c r="M369" s="106">
        <v>33.523712893203886</v>
      </c>
      <c r="N369" s="106">
        <v>32.388830999999996</v>
      </c>
      <c r="O369" s="3">
        <f t="shared" si="28"/>
        <v>162.95854389320391</v>
      </c>
      <c r="P369" s="3">
        <f t="shared" si="29"/>
        <v>162.69637489320388</v>
      </c>
    </row>
    <row r="370" spans="1:16" s="28" customFormat="1" ht="17.25" customHeight="1" outlineLevel="1">
      <c r="A370" s="146" t="s">
        <v>563</v>
      </c>
      <c r="B370" s="146"/>
      <c r="C370" s="147" t="s">
        <v>564</v>
      </c>
      <c r="D370" s="147"/>
      <c r="E370" s="147"/>
      <c r="F370" s="147"/>
      <c r="G370" s="147"/>
      <c r="H370" s="9" t="s">
        <v>565</v>
      </c>
      <c r="I370" s="3">
        <v>5790.02</v>
      </c>
      <c r="J370" s="3">
        <v>5907.7309999999998</v>
      </c>
      <c r="K370" s="3">
        <v>6022.0061459999988</v>
      </c>
      <c r="L370" s="3">
        <v>6007.8185613846135</v>
      </c>
      <c r="M370" s="3">
        <v>6076.4555383076913</v>
      </c>
      <c r="N370" s="3">
        <v>6076.4555383076913</v>
      </c>
      <c r="O370" s="3">
        <f t="shared" si="28"/>
        <v>29872.668222615383</v>
      </c>
      <c r="P370" s="3">
        <f t="shared" si="29"/>
        <v>29858.480637999997</v>
      </c>
    </row>
    <row r="371" spans="1:16" s="28" customFormat="1" ht="27" customHeight="1" outlineLevel="1">
      <c r="A371" s="146" t="s">
        <v>566</v>
      </c>
      <c r="B371" s="146"/>
      <c r="C371" s="147" t="s">
        <v>567</v>
      </c>
      <c r="D371" s="147"/>
      <c r="E371" s="147"/>
      <c r="F371" s="147"/>
      <c r="G371" s="147"/>
      <c r="H371" s="9" t="s">
        <v>10</v>
      </c>
      <c r="I371" s="3">
        <v>285.51258066999992</v>
      </c>
      <c r="J371" s="3">
        <f>J26-J71-J56</f>
        <v>335.18658508999999</v>
      </c>
      <c r="K371" s="3">
        <v>336.17847824025597</v>
      </c>
      <c r="L371" s="3">
        <v>294.61946501917384</v>
      </c>
      <c r="M371" s="3">
        <v>328.43373512942708</v>
      </c>
      <c r="N371" s="3">
        <v>344.26551095055243</v>
      </c>
      <c r="O371" s="3">
        <f t="shared" si="28"/>
        <v>1629.5768900802354</v>
      </c>
      <c r="P371" s="3">
        <f t="shared" si="29"/>
        <v>1588.0178768591534</v>
      </c>
    </row>
    <row r="372" spans="1:16" s="28" customFormat="1" ht="16.5" hidden="1" customHeight="1" outlineLevel="2">
      <c r="A372" s="146" t="s">
        <v>568</v>
      </c>
      <c r="B372" s="146"/>
      <c r="C372" s="147" t="s">
        <v>569</v>
      </c>
      <c r="D372" s="147"/>
      <c r="E372" s="147"/>
      <c r="F372" s="147"/>
      <c r="G372" s="147"/>
      <c r="H372" s="9" t="s">
        <v>235</v>
      </c>
      <c r="I372" s="3" t="s">
        <v>509</v>
      </c>
      <c r="J372" s="3" t="s">
        <v>509</v>
      </c>
      <c r="K372" s="3" t="s">
        <v>509</v>
      </c>
      <c r="L372" s="3" t="s">
        <v>509</v>
      </c>
      <c r="M372" s="3" t="s">
        <v>509</v>
      </c>
      <c r="N372" s="3" t="s">
        <v>509</v>
      </c>
      <c r="O372" s="3" t="e">
        <f t="shared" ref="O372:O387" si="30">I372+J372+K372+M372+N372</f>
        <v>#VALUE!</v>
      </c>
      <c r="P372" s="3" t="e">
        <f>I372+#REF!+K372+M372+N372</f>
        <v>#VALUE!</v>
      </c>
    </row>
    <row r="373" spans="1:16" s="28" customFormat="1" ht="16.5" hidden="1" customHeight="1" outlineLevel="2">
      <c r="A373" s="146" t="s">
        <v>570</v>
      </c>
      <c r="B373" s="146"/>
      <c r="C373" s="147" t="s">
        <v>571</v>
      </c>
      <c r="D373" s="147"/>
      <c r="E373" s="147"/>
      <c r="F373" s="147"/>
      <c r="G373" s="147"/>
      <c r="H373" s="9" t="s">
        <v>522</v>
      </c>
      <c r="I373" s="3">
        <v>0</v>
      </c>
      <c r="J373" s="3">
        <v>0</v>
      </c>
      <c r="K373" s="3">
        <v>0</v>
      </c>
      <c r="L373" s="3">
        <v>0</v>
      </c>
      <c r="M373" s="3">
        <v>0</v>
      </c>
      <c r="N373" s="3">
        <v>0</v>
      </c>
      <c r="O373" s="3">
        <f t="shared" si="30"/>
        <v>0</v>
      </c>
      <c r="P373" s="3" t="e">
        <f>I373+#REF!+K373+M373+N373</f>
        <v>#REF!</v>
      </c>
    </row>
    <row r="374" spans="1:16" s="28" customFormat="1" ht="16.5" hidden="1" customHeight="1" outlineLevel="2">
      <c r="A374" s="146" t="s">
        <v>572</v>
      </c>
      <c r="B374" s="146"/>
      <c r="C374" s="147" t="s">
        <v>573</v>
      </c>
      <c r="D374" s="147"/>
      <c r="E374" s="147"/>
      <c r="F374" s="147"/>
      <c r="G374" s="147"/>
      <c r="H374" s="9" t="s">
        <v>515</v>
      </c>
      <c r="I374" s="3">
        <v>0</v>
      </c>
      <c r="J374" s="3">
        <v>0</v>
      </c>
      <c r="K374" s="3">
        <v>0</v>
      </c>
      <c r="L374" s="3">
        <v>0</v>
      </c>
      <c r="M374" s="3">
        <v>0</v>
      </c>
      <c r="N374" s="3">
        <v>0</v>
      </c>
      <c r="O374" s="3">
        <f t="shared" si="30"/>
        <v>0</v>
      </c>
      <c r="P374" s="3" t="e">
        <f>I374+#REF!+K374+M374+N374</f>
        <v>#REF!</v>
      </c>
    </row>
    <row r="375" spans="1:16" s="28" customFormat="1" ht="16.5" hidden="1" customHeight="1" outlineLevel="2">
      <c r="A375" s="146" t="s">
        <v>574</v>
      </c>
      <c r="B375" s="146"/>
      <c r="C375" s="147" t="s">
        <v>575</v>
      </c>
      <c r="D375" s="147"/>
      <c r="E375" s="147"/>
      <c r="F375" s="147"/>
      <c r="G375" s="147"/>
      <c r="H375" s="9" t="s">
        <v>10</v>
      </c>
      <c r="I375" s="3">
        <v>0</v>
      </c>
      <c r="J375" s="3">
        <v>0</v>
      </c>
      <c r="K375" s="3">
        <v>0</v>
      </c>
      <c r="L375" s="3">
        <v>0</v>
      </c>
      <c r="M375" s="3">
        <v>0</v>
      </c>
      <c r="N375" s="3">
        <v>0</v>
      </c>
      <c r="O375" s="3">
        <f t="shared" si="30"/>
        <v>0</v>
      </c>
      <c r="P375" s="3" t="e">
        <f>I375+#REF!+K375+M375+N375</f>
        <v>#REF!</v>
      </c>
    </row>
    <row r="376" spans="1:16" s="28" customFormat="1" ht="16.5" hidden="1" customHeight="1" outlineLevel="2">
      <c r="A376" s="146" t="s">
        <v>576</v>
      </c>
      <c r="B376" s="146"/>
      <c r="C376" s="147" t="s">
        <v>577</v>
      </c>
      <c r="D376" s="147"/>
      <c r="E376" s="147"/>
      <c r="F376" s="147"/>
      <c r="G376" s="147"/>
      <c r="H376" s="9" t="s">
        <v>10</v>
      </c>
      <c r="I376" s="3">
        <v>0</v>
      </c>
      <c r="J376" s="3">
        <v>0</v>
      </c>
      <c r="K376" s="3">
        <v>0</v>
      </c>
      <c r="L376" s="3">
        <v>0</v>
      </c>
      <c r="M376" s="3">
        <v>0</v>
      </c>
      <c r="N376" s="3">
        <v>0</v>
      </c>
      <c r="O376" s="3">
        <f t="shared" si="30"/>
        <v>0</v>
      </c>
      <c r="P376" s="3" t="e">
        <f>I376+#REF!+K376+M376+N376</f>
        <v>#REF!</v>
      </c>
    </row>
    <row r="377" spans="1:16" s="28" customFormat="1" ht="16.5" hidden="1" customHeight="1" outlineLevel="2">
      <c r="A377" s="146" t="s">
        <v>578</v>
      </c>
      <c r="B377" s="146"/>
      <c r="C377" s="147" t="s">
        <v>579</v>
      </c>
      <c r="D377" s="147"/>
      <c r="E377" s="147"/>
      <c r="F377" s="147"/>
      <c r="G377" s="147"/>
      <c r="H377" s="9" t="s">
        <v>235</v>
      </c>
      <c r="I377" s="3" t="s">
        <v>509</v>
      </c>
      <c r="J377" s="3" t="s">
        <v>509</v>
      </c>
      <c r="K377" s="3" t="s">
        <v>509</v>
      </c>
      <c r="L377" s="3" t="s">
        <v>509</v>
      </c>
      <c r="M377" s="3" t="s">
        <v>509</v>
      </c>
      <c r="N377" s="3" t="s">
        <v>509</v>
      </c>
      <c r="O377" s="3" t="e">
        <f t="shared" si="30"/>
        <v>#VALUE!</v>
      </c>
      <c r="P377" s="3" t="e">
        <f>I377+#REF!+K377+M377+N377</f>
        <v>#VALUE!</v>
      </c>
    </row>
    <row r="378" spans="1:16" s="28" customFormat="1" ht="16.5" hidden="1" customHeight="1" outlineLevel="2">
      <c r="A378" s="146" t="s">
        <v>580</v>
      </c>
      <c r="B378" s="146"/>
      <c r="C378" s="147" t="s">
        <v>581</v>
      </c>
      <c r="D378" s="147"/>
      <c r="E378" s="147"/>
      <c r="F378" s="147"/>
      <c r="G378" s="147"/>
      <c r="H378" s="9" t="s">
        <v>512</v>
      </c>
      <c r="I378" s="3">
        <v>0</v>
      </c>
      <c r="J378" s="3">
        <v>0</v>
      </c>
      <c r="K378" s="3">
        <v>0</v>
      </c>
      <c r="L378" s="3">
        <v>0</v>
      </c>
      <c r="M378" s="3">
        <v>0</v>
      </c>
      <c r="N378" s="3">
        <v>0</v>
      </c>
      <c r="O378" s="3">
        <f t="shared" si="30"/>
        <v>0</v>
      </c>
      <c r="P378" s="3" t="e">
        <f>I378+#REF!+K378+M378+N378</f>
        <v>#REF!</v>
      </c>
    </row>
    <row r="379" spans="1:16" s="28" customFormat="1" ht="16.5" hidden="1" customHeight="1" outlineLevel="2">
      <c r="A379" s="146" t="s">
        <v>582</v>
      </c>
      <c r="B379" s="146"/>
      <c r="C379" s="147" t="s">
        <v>583</v>
      </c>
      <c r="D379" s="147"/>
      <c r="E379" s="147"/>
      <c r="F379" s="147"/>
      <c r="G379" s="147"/>
      <c r="H379" s="9" t="s">
        <v>512</v>
      </c>
      <c r="I379" s="3">
        <v>0</v>
      </c>
      <c r="J379" s="3">
        <v>0</v>
      </c>
      <c r="K379" s="3">
        <v>0</v>
      </c>
      <c r="L379" s="3">
        <v>0</v>
      </c>
      <c r="M379" s="3">
        <v>0</v>
      </c>
      <c r="N379" s="3">
        <v>0</v>
      </c>
      <c r="O379" s="3">
        <f t="shared" si="30"/>
        <v>0</v>
      </c>
      <c r="P379" s="3" t="e">
        <f>I379+#REF!+K379+M379+N379</f>
        <v>#REF!</v>
      </c>
    </row>
    <row r="380" spans="1:16" s="28" customFormat="1" ht="16.5" hidden="1" customHeight="1" outlineLevel="2">
      <c r="A380" s="146" t="s">
        <v>584</v>
      </c>
      <c r="B380" s="146"/>
      <c r="C380" s="147" t="s">
        <v>585</v>
      </c>
      <c r="D380" s="147"/>
      <c r="E380" s="147"/>
      <c r="F380" s="147"/>
      <c r="G380" s="147"/>
      <c r="H380" s="9" t="s">
        <v>512</v>
      </c>
      <c r="I380" s="3">
        <v>0</v>
      </c>
      <c r="J380" s="3">
        <v>0</v>
      </c>
      <c r="K380" s="3">
        <v>0</v>
      </c>
      <c r="L380" s="3">
        <v>0</v>
      </c>
      <c r="M380" s="3">
        <v>0</v>
      </c>
      <c r="N380" s="3">
        <v>0</v>
      </c>
      <c r="O380" s="3">
        <f t="shared" si="30"/>
        <v>0</v>
      </c>
      <c r="P380" s="3" t="e">
        <f>I380+#REF!+K380+M380+N380</f>
        <v>#REF!</v>
      </c>
    </row>
    <row r="381" spans="1:16" s="28" customFormat="1" ht="16.5" hidden="1" customHeight="1" outlineLevel="2">
      <c r="A381" s="146" t="s">
        <v>586</v>
      </c>
      <c r="B381" s="146"/>
      <c r="C381" s="147" t="s">
        <v>587</v>
      </c>
      <c r="D381" s="147"/>
      <c r="E381" s="147"/>
      <c r="F381" s="147"/>
      <c r="G381" s="147"/>
      <c r="H381" s="9" t="s">
        <v>512</v>
      </c>
      <c r="I381" s="3">
        <v>0</v>
      </c>
      <c r="J381" s="3">
        <v>0</v>
      </c>
      <c r="K381" s="3">
        <v>0</v>
      </c>
      <c r="L381" s="3">
        <v>0</v>
      </c>
      <c r="M381" s="3">
        <v>0</v>
      </c>
      <c r="N381" s="3">
        <v>0</v>
      </c>
      <c r="O381" s="3">
        <f t="shared" si="30"/>
        <v>0</v>
      </c>
      <c r="P381" s="3" t="e">
        <f>I381+#REF!+K381+M381+N381</f>
        <v>#REF!</v>
      </c>
    </row>
    <row r="382" spans="1:16" s="28" customFormat="1" ht="16.5" hidden="1" customHeight="1" outlineLevel="2">
      <c r="A382" s="146" t="s">
        <v>588</v>
      </c>
      <c r="B382" s="146"/>
      <c r="C382" s="147" t="s">
        <v>589</v>
      </c>
      <c r="D382" s="147"/>
      <c r="E382" s="147"/>
      <c r="F382" s="147"/>
      <c r="G382" s="147"/>
      <c r="H382" s="9" t="s">
        <v>522</v>
      </c>
      <c r="I382" s="3">
        <v>0</v>
      </c>
      <c r="J382" s="3">
        <v>0</v>
      </c>
      <c r="K382" s="3">
        <v>0</v>
      </c>
      <c r="L382" s="3">
        <v>0</v>
      </c>
      <c r="M382" s="3">
        <v>0</v>
      </c>
      <c r="N382" s="3">
        <v>0</v>
      </c>
      <c r="O382" s="3">
        <f t="shared" si="30"/>
        <v>0</v>
      </c>
      <c r="P382" s="3" t="e">
        <f>I382+#REF!+K382+M382+N382</f>
        <v>#REF!</v>
      </c>
    </row>
    <row r="383" spans="1:16" s="28" customFormat="1" ht="16.5" hidden="1" customHeight="1" outlineLevel="2">
      <c r="A383" s="146" t="s">
        <v>590</v>
      </c>
      <c r="B383" s="146"/>
      <c r="C383" s="147" t="s">
        <v>591</v>
      </c>
      <c r="D383" s="147"/>
      <c r="E383" s="147"/>
      <c r="F383" s="147"/>
      <c r="G383" s="147"/>
      <c r="H383" s="9" t="s">
        <v>522</v>
      </c>
      <c r="I383" s="3">
        <v>0</v>
      </c>
      <c r="J383" s="3">
        <v>0</v>
      </c>
      <c r="K383" s="3">
        <v>0</v>
      </c>
      <c r="L383" s="3">
        <v>0</v>
      </c>
      <c r="M383" s="3">
        <v>0</v>
      </c>
      <c r="N383" s="3">
        <v>0</v>
      </c>
      <c r="O383" s="3">
        <f t="shared" si="30"/>
        <v>0</v>
      </c>
      <c r="P383" s="3" t="e">
        <f>I383+#REF!+K383+M383+N383</f>
        <v>#REF!</v>
      </c>
    </row>
    <row r="384" spans="1:16" s="28" customFormat="1" ht="16.5" hidden="1" customHeight="1" outlineLevel="2">
      <c r="A384" s="146" t="s">
        <v>592</v>
      </c>
      <c r="B384" s="146"/>
      <c r="C384" s="147" t="s">
        <v>593</v>
      </c>
      <c r="D384" s="147"/>
      <c r="E384" s="147"/>
      <c r="F384" s="147"/>
      <c r="G384" s="147"/>
      <c r="H384" s="9" t="s">
        <v>522</v>
      </c>
      <c r="I384" s="3">
        <v>0</v>
      </c>
      <c r="J384" s="3">
        <v>0</v>
      </c>
      <c r="K384" s="3">
        <v>0</v>
      </c>
      <c r="L384" s="3">
        <v>0</v>
      </c>
      <c r="M384" s="3">
        <v>0</v>
      </c>
      <c r="N384" s="3">
        <v>0</v>
      </c>
      <c r="O384" s="3">
        <f t="shared" si="30"/>
        <v>0</v>
      </c>
      <c r="P384" s="3" t="e">
        <f>I384+#REF!+K384+M384+N384</f>
        <v>#REF!</v>
      </c>
    </row>
    <row r="385" spans="1:16" s="28" customFormat="1" ht="16.5" hidden="1" customHeight="1" outlineLevel="2">
      <c r="A385" s="146" t="s">
        <v>594</v>
      </c>
      <c r="B385" s="146"/>
      <c r="C385" s="147" t="s">
        <v>595</v>
      </c>
      <c r="D385" s="147"/>
      <c r="E385" s="147"/>
      <c r="F385" s="147"/>
      <c r="G385" s="147"/>
      <c r="H385" s="9" t="s">
        <v>10</v>
      </c>
      <c r="I385" s="3">
        <v>0</v>
      </c>
      <c r="J385" s="3">
        <v>0</v>
      </c>
      <c r="K385" s="3">
        <v>0</v>
      </c>
      <c r="L385" s="3">
        <v>0</v>
      </c>
      <c r="M385" s="3">
        <v>0</v>
      </c>
      <c r="N385" s="3">
        <v>0</v>
      </c>
      <c r="O385" s="3">
        <f t="shared" si="30"/>
        <v>0</v>
      </c>
      <c r="P385" s="3" t="e">
        <f>I385+#REF!+K385+M385+N385</f>
        <v>#REF!</v>
      </c>
    </row>
    <row r="386" spans="1:16" s="28" customFormat="1" ht="16.5" hidden="1" customHeight="1" outlineLevel="2">
      <c r="A386" s="146" t="s">
        <v>596</v>
      </c>
      <c r="B386" s="146"/>
      <c r="C386" s="147" t="s">
        <v>36</v>
      </c>
      <c r="D386" s="147"/>
      <c r="E386" s="147"/>
      <c r="F386" s="147"/>
      <c r="G386" s="147"/>
      <c r="H386" s="9" t="s">
        <v>10</v>
      </c>
      <c r="I386" s="3">
        <v>0</v>
      </c>
      <c r="J386" s="3">
        <v>0</v>
      </c>
      <c r="K386" s="3">
        <v>0</v>
      </c>
      <c r="L386" s="3">
        <v>0</v>
      </c>
      <c r="M386" s="3">
        <v>0</v>
      </c>
      <c r="N386" s="3">
        <v>0</v>
      </c>
      <c r="O386" s="3">
        <f t="shared" si="30"/>
        <v>0</v>
      </c>
      <c r="P386" s="3" t="e">
        <f>I386+#REF!+K386+M386+N386</f>
        <v>#REF!</v>
      </c>
    </row>
    <row r="387" spans="1:16" s="28" customFormat="1" ht="8.1" hidden="1" customHeight="1" outlineLevel="2">
      <c r="A387" s="146" t="s">
        <v>597</v>
      </c>
      <c r="B387" s="146"/>
      <c r="C387" s="147" t="s">
        <v>38</v>
      </c>
      <c r="D387" s="147"/>
      <c r="E387" s="147"/>
      <c r="F387" s="147"/>
      <c r="G387" s="147"/>
      <c r="H387" s="9" t="s">
        <v>10</v>
      </c>
      <c r="I387" s="3">
        <v>0</v>
      </c>
      <c r="J387" s="3">
        <v>0</v>
      </c>
      <c r="K387" s="3">
        <v>0</v>
      </c>
      <c r="L387" s="3">
        <v>0</v>
      </c>
      <c r="M387" s="3">
        <v>0</v>
      </c>
      <c r="N387" s="3">
        <v>0</v>
      </c>
      <c r="O387" s="3">
        <f t="shared" si="30"/>
        <v>0</v>
      </c>
      <c r="P387" s="3" t="e">
        <f>I387+#REF!+K387+M387+N387</f>
        <v>#REF!</v>
      </c>
    </row>
    <row r="388" spans="1:16" s="28" customFormat="1" ht="9" customHeight="1" outlineLevel="1" collapsed="1">
      <c r="A388" s="126" t="s">
        <v>598</v>
      </c>
      <c r="B388" s="126"/>
      <c r="C388" s="127" t="s">
        <v>599</v>
      </c>
      <c r="D388" s="127"/>
      <c r="E388" s="127"/>
      <c r="F388" s="127"/>
      <c r="G388" s="127"/>
      <c r="H388" s="82" t="s">
        <v>600</v>
      </c>
      <c r="I388" s="2">
        <v>152</v>
      </c>
      <c r="J388" s="2">
        <v>159</v>
      </c>
      <c r="K388" s="2">
        <v>165</v>
      </c>
      <c r="L388" s="2">
        <v>158</v>
      </c>
      <c r="M388" s="2">
        <v>160</v>
      </c>
      <c r="N388" s="2">
        <v>162</v>
      </c>
      <c r="O388" s="2"/>
      <c r="P388" s="2"/>
    </row>
    <row r="389" spans="1:16" s="28" customFormat="1" ht="12" thickBot="1">
      <c r="A389" s="148" t="s">
        <v>601</v>
      </c>
      <c r="B389" s="149"/>
      <c r="C389" s="149"/>
      <c r="D389" s="149"/>
      <c r="E389" s="149"/>
      <c r="F389" s="149"/>
      <c r="G389" s="149"/>
      <c r="H389" s="149"/>
      <c r="I389" s="149"/>
      <c r="J389" s="149"/>
      <c r="K389" s="149"/>
      <c r="L389" s="149"/>
      <c r="M389" s="149"/>
      <c r="N389" s="149"/>
      <c r="O389" s="149"/>
      <c r="P389" s="149"/>
    </row>
    <row r="390" spans="1:16" s="71" customFormat="1" ht="33" customHeight="1" outlineLevel="1">
      <c r="A390" s="133" t="s">
        <v>2</v>
      </c>
      <c r="B390" s="134"/>
      <c r="C390" s="137" t="s">
        <v>3</v>
      </c>
      <c r="D390" s="138"/>
      <c r="E390" s="138"/>
      <c r="F390" s="138"/>
      <c r="G390" s="139"/>
      <c r="H390" s="95" t="s">
        <v>4</v>
      </c>
      <c r="I390" s="12" t="str">
        <f>I16</f>
        <v>2023 год</v>
      </c>
      <c r="J390" s="118" t="str">
        <f>J16</f>
        <v>2024 год</v>
      </c>
      <c r="K390" s="150">
        <v>2025</v>
      </c>
      <c r="L390" s="151"/>
      <c r="M390" s="102" t="s">
        <v>726</v>
      </c>
      <c r="N390" s="102" t="s">
        <v>727</v>
      </c>
      <c r="O390" s="150" t="s">
        <v>711</v>
      </c>
      <c r="P390" s="151"/>
    </row>
    <row r="391" spans="1:16" s="71" customFormat="1" ht="33" outlineLevel="1">
      <c r="A391" s="135"/>
      <c r="B391" s="136"/>
      <c r="C391" s="140"/>
      <c r="D391" s="141"/>
      <c r="E391" s="141"/>
      <c r="F391" s="141"/>
      <c r="G391" s="142"/>
      <c r="H391" s="96"/>
      <c r="I391" s="12" t="s">
        <v>5</v>
      </c>
      <c r="J391" s="12" t="s">
        <v>5</v>
      </c>
      <c r="K391" s="12" t="s">
        <v>710</v>
      </c>
      <c r="L391" s="114" t="s">
        <v>6</v>
      </c>
      <c r="M391" s="12" t="s">
        <v>710</v>
      </c>
      <c r="N391" s="12" t="s">
        <v>710</v>
      </c>
      <c r="O391" s="12" t="s">
        <v>712</v>
      </c>
      <c r="P391" s="12" t="s">
        <v>6</v>
      </c>
    </row>
    <row r="392" spans="1:16" s="73" customFormat="1" ht="9" customHeight="1" outlineLevel="1">
      <c r="A392" s="121">
        <v>1</v>
      </c>
      <c r="B392" s="122"/>
      <c r="C392" s="143">
        <v>2</v>
      </c>
      <c r="D392" s="144"/>
      <c r="E392" s="144"/>
      <c r="F392" s="144"/>
      <c r="G392" s="145"/>
      <c r="H392" s="72">
        <v>3</v>
      </c>
      <c r="I392" s="13">
        <v>4</v>
      </c>
      <c r="J392" s="13">
        <v>5</v>
      </c>
      <c r="K392" s="13">
        <v>6</v>
      </c>
      <c r="L392" s="13">
        <v>7</v>
      </c>
      <c r="M392" s="13">
        <v>8</v>
      </c>
      <c r="N392" s="13">
        <v>9</v>
      </c>
      <c r="O392" s="13">
        <v>10</v>
      </c>
      <c r="P392" s="13">
        <v>11</v>
      </c>
    </row>
    <row r="393" spans="1:16" s="28" customFormat="1" ht="21" customHeight="1">
      <c r="A393" s="123" t="s">
        <v>602</v>
      </c>
      <c r="B393" s="124"/>
      <c r="C393" s="124"/>
      <c r="D393" s="124"/>
      <c r="E393" s="124"/>
      <c r="F393" s="124"/>
      <c r="G393" s="124"/>
      <c r="H393" s="124"/>
      <c r="I393" s="19"/>
      <c r="J393" s="105"/>
      <c r="K393" s="19"/>
      <c r="L393" s="19"/>
      <c r="M393" s="19"/>
      <c r="N393" s="19"/>
      <c r="O393" s="19"/>
      <c r="P393" s="19"/>
    </row>
    <row r="394" spans="1:16" s="28" customFormat="1" ht="9" customHeight="1">
      <c r="A394" s="128" t="s">
        <v>8</v>
      </c>
      <c r="B394" s="129"/>
      <c r="C394" s="130" t="s">
        <v>603</v>
      </c>
      <c r="D394" s="131"/>
      <c r="E394" s="131"/>
      <c r="F394" s="131"/>
      <c r="G394" s="132"/>
      <c r="H394" s="81" t="s">
        <v>10</v>
      </c>
      <c r="I394" s="14">
        <v>48.595749999999995</v>
      </c>
      <c r="J394" s="14">
        <f>J395+J419</f>
        <v>49.172850789999998</v>
      </c>
      <c r="K394" s="14">
        <f>K395+K419</f>
        <v>52.21435229552646</v>
      </c>
      <c r="L394" s="14">
        <f>L395+L419</f>
        <v>52.214490667427754</v>
      </c>
      <c r="M394" s="14">
        <f>M395+M419</f>
        <v>52.575000000000045</v>
      </c>
      <c r="N394" s="14">
        <f>N395+N419</f>
        <v>52.311046611194442</v>
      </c>
      <c r="O394" s="14">
        <f>I394+J394+K394+M394+N394</f>
        <v>254.86899969672095</v>
      </c>
      <c r="P394" s="14">
        <f>I394+J394+L394+M394+N394</f>
        <v>254.86913806862225</v>
      </c>
    </row>
    <row r="395" spans="1:16" s="28" customFormat="1" ht="8.25" customHeight="1">
      <c r="A395" s="121" t="s">
        <v>11</v>
      </c>
      <c r="B395" s="122"/>
      <c r="C395" s="123" t="s">
        <v>604</v>
      </c>
      <c r="D395" s="124"/>
      <c r="E395" s="124"/>
      <c r="F395" s="124"/>
      <c r="G395" s="125"/>
      <c r="H395" s="46" t="s">
        <v>10</v>
      </c>
      <c r="I395" s="15">
        <v>14.63077</v>
      </c>
      <c r="J395" s="15">
        <f>J396</f>
        <v>9.7912799532163959</v>
      </c>
      <c r="K395" s="15">
        <v>20.390953247127161</v>
      </c>
      <c r="L395" s="15">
        <v>21.462490667427751</v>
      </c>
      <c r="M395" s="15">
        <v>11.77890296488</v>
      </c>
      <c r="N395" s="15">
        <f>N396</f>
        <v>11.5149495760744</v>
      </c>
      <c r="O395" s="119">
        <f t="shared" ref="O395:O457" si="31">I395+J395+K395+M395+N395</f>
        <v>68.106855741297963</v>
      </c>
      <c r="P395" s="119">
        <f t="shared" ref="P395:P457" si="32">I395+J395+L395+M395+N395</f>
        <v>69.178393161598549</v>
      </c>
    </row>
    <row r="396" spans="1:16" s="28" customFormat="1" ht="16.5" customHeight="1" outlineLevel="1">
      <c r="A396" s="121" t="s">
        <v>13</v>
      </c>
      <c r="B396" s="122"/>
      <c r="C396" s="123" t="s">
        <v>605</v>
      </c>
      <c r="D396" s="124"/>
      <c r="E396" s="124"/>
      <c r="F396" s="124"/>
      <c r="G396" s="125"/>
      <c r="H396" s="46" t="s">
        <v>10</v>
      </c>
      <c r="I396" s="22">
        <v>14.63077</v>
      </c>
      <c r="J396" s="120">
        <f>J402</f>
        <v>9.7912799532163959</v>
      </c>
      <c r="K396" s="15">
        <v>20.390953247127161</v>
      </c>
      <c r="L396" s="15">
        <v>21.462</v>
      </c>
      <c r="M396" s="15">
        <v>11.77890296488</v>
      </c>
      <c r="N396" s="15">
        <f>N402</f>
        <v>11.5149495760744</v>
      </c>
      <c r="O396" s="119">
        <f t="shared" si="31"/>
        <v>68.106855741297963</v>
      </c>
      <c r="P396" s="119">
        <f t="shared" si="32"/>
        <v>69.177902494170795</v>
      </c>
    </row>
    <row r="397" spans="1:16" s="28" customFormat="1" ht="8.25" hidden="1" customHeight="1" outlineLevel="2">
      <c r="A397" s="121" t="s">
        <v>606</v>
      </c>
      <c r="B397" s="122"/>
      <c r="C397" s="123" t="s">
        <v>607</v>
      </c>
      <c r="D397" s="124"/>
      <c r="E397" s="124"/>
      <c r="F397" s="125"/>
      <c r="G397" s="74"/>
      <c r="H397" s="46" t="s">
        <v>10</v>
      </c>
      <c r="I397" s="15">
        <v>0</v>
      </c>
      <c r="J397" s="15">
        <v>0</v>
      </c>
      <c r="K397" s="15">
        <v>0</v>
      </c>
      <c r="L397" s="15">
        <v>0</v>
      </c>
      <c r="M397" s="15">
        <v>0</v>
      </c>
      <c r="N397" s="15">
        <v>0</v>
      </c>
      <c r="O397" s="119">
        <f t="shared" si="31"/>
        <v>0</v>
      </c>
      <c r="P397" s="119">
        <f t="shared" si="32"/>
        <v>0</v>
      </c>
    </row>
    <row r="398" spans="1:16" s="28" customFormat="1" ht="16.5" hidden="1" customHeight="1" outlineLevel="2">
      <c r="A398" s="121" t="s">
        <v>608</v>
      </c>
      <c r="B398" s="122"/>
      <c r="C398" s="123" t="s">
        <v>14</v>
      </c>
      <c r="D398" s="124"/>
      <c r="E398" s="124"/>
      <c r="F398" s="125"/>
      <c r="G398" s="75"/>
      <c r="H398" s="46" t="s">
        <v>10</v>
      </c>
      <c r="I398" s="15">
        <v>0</v>
      </c>
      <c r="J398" s="15">
        <v>0</v>
      </c>
      <c r="K398" s="15">
        <v>0</v>
      </c>
      <c r="L398" s="15">
        <v>0</v>
      </c>
      <c r="M398" s="15">
        <v>0</v>
      </c>
      <c r="N398" s="15">
        <v>0</v>
      </c>
      <c r="O398" s="119">
        <f t="shared" si="31"/>
        <v>0</v>
      </c>
      <c r="P398" s="119">
        <f t="shared" si="32"/>
        <v>0</v>
      </c>
    </row>
    <row r="399" spans="1:16" s="28" customFormat="1" ht="16.5" hidden="1" customHeight="1" outlineLevel="2">
      <c r="A399" s="121" t="s">
        <v>609</v>
      </c>
      <c r="B399" s="122"/>
      <c r="C399" s="123" t="s">
        <v>16</v>
      </c>
      <c r="D399" s="124"/>
      <c r="E399" s="124"/>
      <c r="F399" s="124"/>
      <c r="G399" s="76"/>
      <c r="H399" s="46" t="s">
        <v>10</v>
      </c>
      <c r="I399" s="15">
        <v>0</v>
      </c>
      <c r="J399" s="15">
        <v>0</v>
      </c>
      <c r="K399" s="15">
        <v>0</v>
      </c>
      <c r="L399" s="15">
        <v>0</v>
      </c>
      <c r="M399" s="15">
        <v>0</v>
      </c>
      <c r="N399" s="15">
        <v>0</v>
      </c>
      <c r="O399" s="119">
        <f t="shared" si="31"/>
        <v>0</v>
      </c>
      <c r="P399" s="119">
        <f t="shared" si="32"/>
        <v>0</v>
      </c>
    </row>
    <row r="400" spans="1:16" s="28" customFormat="1" ht="16.5" hidden="1" customHeight="1" outlineLevel="2">
      <c r="A400" s="121" t="s">
        <v>610</v>
      </c>
      <c r="B400" s="122"/>
      <c r="C400" s="123" t="s">
        <v>18</v>
      </c>
      <c r="D400" s="124"/>
      <c r="E400" s="124"/>
      <c r="F400" s="124"/>
      <c r="G400" s="76"/>
      <c r="H400" s="46" t="s">
        <v>10</v>
      </c>
      <c r="I400" s="15">
        <v>0</v>
      </c>
      <c r="J400" s="15">
        <v>0</v>
      </c>
      <c r="K400" s="15">
        <v>0</v>
      </c>
      <c r="L400" s="15">
        <v>0</v>
      </c>
      <c r="M400" s="15">
        <v>0</v>
      </c>
      <c r="N400" s="15">
        <v>0</v>
      </c>
      <c r="O400" s="119">
        <f t="shared" si="31"/>
        <v>0</v>
      </c>
      <c r="P400" s="119">
        <f t="shared" si="32"/>
        <v>0</v>
      </c>
    </row>
    <row r="401" spans="1:18" s="28" customFormat="1" ht="8.25" hidden="1" customHeight="1" outlineLevel="2">
      <c r="A401" s="121" t="s">
        <v>611</v>
      </c>
      <c r="B401" s="122"/>
      <c r="C401" s="123" t="s">
        <v>612</v>
      </c>
      <c r="D401" s="124"/>
      <c r="E401" s="124"/>
      <c r="F401" s="124"/>
      <c r="G401" s="77"/>
      <c r="H401" s="46" t="s">
        <v>10</v>
      </c>
      <c r="I401" s="15">
        <v>0</v>
      </c>
      <c r="J401" s="15">
        <v>0</v>
      </c>
      <c r="K401" s="15">
        <v>0</v>
      </c>
      <c r="L401" s="15">
        <v>0</v>
      </c>
      <c r="M401" s="15">
        <v>0</v>
      </c>
      <c r="N401" s="15">
        <v>0</v>
      </c>
      <c r="O401" s="119">
        <f t="shared" si="31"/>
        <v>0</v>
      </c>
      <c r="P401" s="119">
        <f t="shared" si="32"/>
        <v>0</v>
      </c>
    </row>
    <row r="402" spans="1:18" s="28" customFormat="1" ht="8.25" customHeight="1" outlineLevel="1" collapsed="1">
      <c r="A402" s="121" t="s">
        <v>613</v>
      </c>
      <c r="B402" s="122"/>
      <c r="C402" s="123" t="s">
        <v>614</v>
      </c>
      <c r="D402" s="124"/>
      <c r="E402" s="124"/>
      <c r="F402" s="124"/>
      <c r="G402" s="125"/>
      <c r="H402" s="46" t="s">
        <v>10</v>
      </c>
      <c r="I402" s="15">
        <v>14.63077</v>
      </c>
      <c r="J402" s="15">
        <v>9.7912799532163959</v>
      </c>
      <c r="K402" s="15">
        <v>20.390953247127161</v>
      </c>
      <c r="L402" s="15">
        <v>21.462490667427751</v>
      </c>
      <c r="M402" s="15">
        <v>11.77890296488</v>
      </c>
      <c r="N402" s="15">
        <f>N172</f>
        <v>11.5149495760744</v>
      </c>
      <c r="O402" s="119">
        <f t="shared" si="31"/>
        <v>68.106855741297963</v>
      </c>
      <c r="P402" s="119">
        <f t="shared" si="32"/>
        <v>69.178393161598549</v>
      </c>
    </row>
    <row r="403" spans="1:18" s="28" customFormat="1" ht="8.25" hidden="1" customHeight="1" outlineLevel="2">
      <c r="A403" s="121" t="s">
        <v>615</v>
      </c>
      <c r="B403" s="122"/>
      <c r="C403" s="123" t="s">
        <v>616</v>
      </c>
      <c r="D403" s="124"/>
      <c r="E403" s="124"/>
      <c r="F403" s="124"/>
      <c r="G403" s="125"/>
      <c r="H403" s="46" t="s">
        <v>10</v>
      </c>
      <c r="I403" s="15">
        <v>0</v>
      </c>
      <c r="J403" s="15">
        <v>0</v>
      </c>
      <c r="K403" s="15">
        <v>0</v>
      </c>
      <c r="L403" s="15">
        <v>0</v>
      </c>
      <c r="M403" s="15">
        <v>0</v>
      </c>
      <c r="N403" s="15">
        <v>0</v>
      </c>
      <c r="O403" s="3">
        <f t="shared" si="31"/>
        <v>0</v>
      </c>
      <c r="P403" s="3">
        <f t="shared" si="32"/>
        <v>0</v>
      </c>
    </row>
    <row r="404" spans="1:18" s="28" customFormat="1" ht="8.25" customHeight="1" outlineLevel="1" collapsed="1">
      <c r="A404" s="121" t="s">
        <v>617</v>
      </c>
      <c r="B404" s="122"/>
      <c r="C404" s="123" t="s">
        <v>618</v>
      </c>
      <c r="D404" s="124"/>
      <c r="E404" s="124"/>
      <c r="F404" s="124"/>
      <c r="G404" s="125"/>
      <c r="H404" s="46" t="s">
        <v>10</v>
      </c>
      <c r="I404" s="15"/>
      <c r="J404" s="15"/>
      <c r="K404" s="15">
        <v>0</v>
      </c>
      <c r="L404" s="15">
        <v>0</v>
      </c>
      <c r="M404" s="15">
        <v>0</v>
      </c>
      <c r="N404" s="15">
        <v>0</v>
      </c>
      <c r="O404" s="3">
        <f t="shared" si="31"/>
        <v>0</v>
      </c>
      <c r="P404" s="3">
        <f t="shared" si="32"/>
        <v>0</v>
      </c>
      <c r="Q404" s="115"/>
      <c r="R404" s="115"/>
    </row>
    <row r="405" spans="1:18" s="28" customFormat="1" ht="16.5" hidden="1" customHeight="1" outlineLevel="2">
      <c r="A405" s="121" t="s">
        <v>619</v>
      </c>
      <c r="B405" s="122"/>
      <c r="C405" s="123" t="s">
        <v>620</v>
      </c>
      <c r="D405" s="124"/>
      <c r="E405" s="124"/>
      <c r="F405" s="124"/>
      <c r="G405" s="125"/>
      <c r="H405" s="46" t="s">
        <v>10</v>
      </c>
      <c r="I405" s="15">
        <v>0</v>
      </c>
      <c r="J405" s="15">
        <v>0</v>
      </c>
      <c r="K405" s="15">
        <v>0</v>
      </c>
      <c r="L405" s="15">
        <v>0</v>
      </c>
      <c r="M405" s="15">
        <v>0</v>
      </c>
      <c r="N405" s="15">
        <v>0</v>
      </c>
      <c r="O405" s="3">
        <f t="shared" si="31"/>
        <v>0</v>
      </c>
      <c r="P405" s="3">
        <f t="shared" si="32"/>
        <v>0</v>
      </c>
    </row>
    <row r="406" spans="1:18" s="28" customFormat="1" ht="8.25" hidden="1" customHeight="1" outlineLevel="2">
      <c r="A406" s="121" t="s">
        <v>621</v>
      </c>
      <c r="B406" s="122"/>
      <c r="C406" s="123" t="s">
        <v>622</v>
      </c>
      <c r="D406" s="124"/>
      <c r="E406" s="124"/>
      <c r="F406" s="124"/>
      <c r="G406" s="125"/>
      <c r="H406" s="46" t="s">
        <v>10</v>
      </c>
      <c r="I406" s="15">
        <v>0</v>
      </c>
      <c r="J406" s="15">
        <v>0</v>
      </c>
      <c r="K406" s="15">
        <v>0</v>
      </c>
      <c r="L406" s="15">
        <v>0</v>
      </c>
      <c r="M406" s="15">
        <v>0</v>
      </c>
      <c r="N406" s="15">
        <v>0</v>
      </c>
      <c r="O406" s="3">
        <f t="shared" si="31"/>
        <v>0</v>
      </c>
      <c r="P406" s="3">
        <f t="shared" si="32"/>
        <v>0</v>
      </c>
    </row>
    <row r="407" spans="1:18" s="28" customFormat="1" ht="8.25" customHeight="1" outlineLevel="1" collapsed="1">
      <c r="A407" s="121" t="s">
        <v>623</v>
      </c>
      <c r="B407" s="122"/>
      <c r="C407" s="123" t="s">
        <v>624</v>
      </c>
      <c r="D407" s="124"/>
      <c r="E407" s="124"/>
      <c r="F407" s="124"/>
      <c r="G407" s="125"/>
      <c r="H407" s="46" t="s">
        <v>10</v>
      </c>
      <c r="I407" s="15">
        <v>0</v>
      </c>
      <c r="J407" s="15">
        <v>0</v>
      </c>
      <c r="K407" s="15">
        <v>0</v>
      </c>
      <c r="L407" s="15">
        <v>0</v>
      </c>
      <c r="M407" s="15">
        <v>0</v>
      </c>
      <c r="N407" s="15">
        <v>0</v>
      </c>
      <c r="O407" s="3">
        <f t="shared" si="31"/>
        <v>0</v>
      </c>
      <c r="P407" s="3">
        <f t="shared" si="32"/>
        <v>0</v>
      </c>
    </row>
    <row r="408" spans="1:18" s="28" customFormat="1" ht="8.25" customHeight="1" outlineLevel="1">
      <c r="A408" s="121" t="s">
        <v>625</v>
      </c>
      <c r="B408" s="122"/>
      <c r="C408" s="123" t="s">
        <v>622</v>
      </c>
      <c r="D408" s="124"/>
      <c r="E408" s="124"/>
      <c r="F408" s="124"/>
      <c r="G408" s="125"/>
      <c r="H408" s="46" t="s">
        <v>10</v>
      </c>
      <c r="I408" s="15">
        <v>0</v>
      </c>
      <c r="J408" s="15">
        <v>0</v>
      </c>
      <c r="K408" s="15">
        <v>0</v>
      </c>
      <c r="L408" s="15">
        <v>0</v>
      </c>
      <c r="M408" s="15">
        <v>0</v>
      </c>
      <c r="N408" s="15">
        <v>0</v>
      </c>
      <c r="O408" s="3">
        <f t="shared" si="31"/>
        <v>0</v>
      </c>
      <c r="P408" s="3">
        <f t="shared" si="32"/>
        <v>0</v>
      </c>
    </row>
    <row r="409" spans="1:18" s="28" customFormat="1" ht="8.25" hidden="1" customHeight="1" outlineLevel="2">
      <c r="A409" s="121" t="s">
        <v>626</v>
      </c>
      <c r="B409" s="122"/>
      <c r="C409" s="123" t="s">
        <v>627</v>
      </c>
      <c r="D409" s="124"/>
      <c r="E409" s="124"/>
      <c r="F409" s="124"/>
      <c r="G409" s="125"/>
      <c r="H409" s="46" t="s">
        <v>10</v>
      </c>
      <c r="I409" s="15">
        <v>0</v>
      </c>
      <c r="J409" s="15">
        <v>0</v>
      </c>
      <c r="K409" s="15">
        <v>0</v>
      </c>
      <c r="L409" s="15">
        <v>0</v>
      </c>
      <c r="M409" s="15">
        <v>0</v>
      </c>
      <c r="N409" s="15">
        <v>0</v>
      </c>
      <c r="O409" s="3">
        <f t="shared" si="31"/>
        <v>0</v>
      </c>
      <c r="P409" s="3">
        <f t="shared" si="32"/>
        <v>0</v>
      </c>
    </row>
    <row r="410" spans="1:18" s="28" customFormat="1" ht="8.25" hidden="1" customHeight="1" outlineLevel="2">
      <c r="A410" s="121" t="s">
        <v>628</v>
      </c>
      <c r="B410" s="122"/>
      <c r="C410" s="123" t="s">
        <v>435</v>
      </c>
      <c r="D410" s="124"/>
      <c r="E410" s="124"/>
      <c r="F410" s="124"/>
      <c r="G410" s="125"/>
      <c r="H410" s="46" t="s">
        <v>10</v>
      </c>
      <c r="I410" s="15">
        <v>0</v>
      </c>
      <c r="J410" s="15">
        <v>0</v>
      </c>
      <c r="K410" s="15">
        <v>0</v>
      </c>
      <c r="L410" s="15">
        <v>0</v>
      </c>
      <c r="M410" s="15">
        <v>0</v>
      </c>
      <c r="N410" s="15">
        <v>0</v>
      </c>
      <c r="O410" s="3">
        <f t="shared" si="31"/>
        <v>0</v>
      </c>
      <c r="P410" s="3">
        <f t="shared" si="32"/>
        <v>0</v>
      </c>
    </row>
    <row r="411" spans="1:18" s="28" customFormat="1" ht="8.25" hidden="1" customHeight="1" outlineLevel="2">
      <c r="A411" s="121" t="s">
        <v>629</v>
      </c>
      <c r="B411" s="122"/>
      <c r="C411" s="123" t="s">
        <v>630</v>
      </c>
      <c r="D411" s="124"/>
      <c r="E411" s="124"/>
      <c r="F411" s="124"/>
      <c r="G411" s="125"/>
      <c r="H411" s="46" t="s">
        <v>10</v>
      </c>
      <c r="I411" s="15">
        <v>0</v>
      </c>
      <c r="J411" s="15">
        <v>0</v>
      </c>
      <c r="K411" s="15">
        <v>0</v>
      </c>
      <c r="L411" s="15">
        <v>0</v>
      </c>
      <c r="M411" s="15">
        <v>0</v>
      </c>
      <c r="N411" s="15">
        <v>0</v>
      </c>
      <c r="O411" s="3">
        <f t="shared" si="31"/>
        <v>0</v>
      </c>
      <c r="P411" s="3">
        <f t="shared" si="32"/>
        <v>0</v>
      </c>
    </row>
    <row r="412" spans="1:18" s="28" customFormat="1" ht="8.25" hidden="1" customHeight="1" outlineLevel="2">
      <c r="A412" s="121" t="s">
        <v>631</v>
      </c>
      <c r="B412" s="122"/>
      <c r="C412" s="123" t="s">
        <v>36</v>
      </c>
      <c r="D412" s="124"/>
      <c r="E412" s="124"/>
      <c r="F412" s="124"/>
      <c r="G412" s="125"/>
      <c r="H412" s="46" t="s">
        <v>10</v>
      </c>
      <c r="I412" s="15">
        <v>0</v>
      </c>
      <c r="J412" s="15">
        <v>0</v>
      </c>
      <c r="K412" s="15">
        <v>0</v>
      </c>
      <c r="L412" s="15">
        <v>0</v>
      </c>
      <c r="M412" s="15">
        <v>0</v>
      </c>
      <c r="N412" s="15">
        <v>0</v>
      </c>
      <c r="O412" s="3">
        <f t="shared" si="31"/>
        <v>0</v>
      </c>
      <c r="P412" s="3">
        <f t="shared" si="32"/>
        <v>0</v>
      </c>
    </row>
    <row r="413" spans="1:18" s="28" customFormat="1" ht="8.25" hidden="1" customHeight="1" outlineLevel="2">
      <c r="A413" s="121" t="s">
        <v>632</v>
      </c>
      <c r="B413" s="122"/>
      <c r="C413" s="123" t="s">
        <v>38</v>
      </c>
      <c r="D413" s="124"/>
      <c r="E413" s="124"/>
      <c r="F413" s="124"/>
      <c r="G413" s="125"/>
      <c r="H413" s="46" t="s">
        <v>10</v>
      </c>
      <c r="I413" s="15">
        <v>0</v>
      </c>
      <c r="J413" s="15">
        <v>0</v>
      </c>
      <c r="K413" s="15">
        <v>0</v>
      </c>
      <c r="L413" s="15">
        <v>0</v>
      </c>
      <c r="M413" s="15">
        <v>0</v>
      </c>
      <c r="N413" s="15">
        <v>0</v>
      </c>
      <c r="O413" s="3">
        <f t="shared" si="31"/>
        <v>0</v>
      </c>
      <c r="P413" s="3">
        <f t="shared" si="32"/>
        <v>0</v>
      </c>
    </row>
    <row r="414" spans="1:18" s="28" customFormat="1" ht="8.25" hidden="1" customHeight="1" outlineLevel="2">
      <c r="A414" s="121" t="s">
        <v>15</v>
      </c>
      <c r="B414" s="122"/>
      <c r="C414" s="123" t="s">
        <v>633</v>
      </c>
      <c r="D414" s="124"/>
      <c r="E414" s="124"/>
      <c r="F414" s="124"/>
      <c r="G414" s="125"/>
      <c r="H414" s="46" t="s">
        <v>10</v>
      </c>
      <c r="I414" s="15">
        <v>0</v>
      </c>
      <c r="J414" s="15">
        <v>0</v>
      </c>
      <c r="K414" s="15">
        <v>0</v>
      </c>
      <c r="L414" s="15">
        <v>0</v>
      </c>
      <c r="M414" s="15">
        <v>0</v>
      </c>
      <c r="N414" s="15">
        <v>0</v>
      </c>
      <c r="O414" s="3">
        <f t="shared" si="31"/>
        <v>0</v>
      </c>
      <c r="P414" s="3">
        <f t="shared" si="32"/>
        <v>0</v>
      </c>
    </row>
    <row r="415" spans="1:18" s="28" customFormat="1" ht="8.25" hidden="1" customHeight="1" outlineLevel="2">
      <c r="A415" s="121" t="s">
        <v>634</v>
      </c>
      <c r="B415" s="122"/>
      <c r="C415" s="123" t="s">
        <v>14</v>
      </c>
      <c r="D415" s="124"/>
      <c r="E415" s="124"/>
      <c r="F415" s="124"/>
      <c r="G415" s="125"/>
      <c r="H415" s="46" t="s">
        <v>10</v>
      </c>
      <c r="I415" s="15">
        <v>0</v>
      </c>
      <c r="J415" s="15">
        <v>0</v>
      </c>
      <c r="K415" s="15">
        <v>0</v>
      </c>
      <c r="L415" s="15">
        <v>0</v>
      </c>
      <c r="M415" s="15">
        <v>0</v>
      </c>
      <c r="N415" s="15">
        <v>0</v>
      </c>
      <c r="O415" s="3">
        <f t="shared" si="31"/>
        <v>0</v>
      </c>
      <c r="P415" s="3">
        <f t="shared" si="32"/>
        <v>0</v>
      </c>
    </row>
    <row r="416" spans="1:18" s="28" customFormat="1" ht="8.25" hidden="1" customHeight="1" outlineLevel="2">
      <c r="A416" s="121" t="s">
        <v>635</v>
      </c>
      <c r="B416" s="122"/>
      <c r="C416" s="123" t="s">
        <v>16</v>
      </c>
      <c r="D416" s="124"/>
      <c r="E416" s="124"/>
      <c r="F416" s="124"/>
      <c r="G416" s="125"/>
      <c r="H416" s="46" t="s">
        <v>10</v>
      </c>
      <c r="I416" s="15">
        <v>0</v>
      </c>
      <c r="J416" s="15">
        <v>0</v>
      </c>
      <c r="K416" s="15">
        <v>0</v>
      </c>
      <c r="L416" s="15">
        <v>0</v>
      </c>
      <c r="M416" s="15">
        <v>0</v>
      </c>
      <c r="N416" s="15">
        <v>0</v>
      </c>
      <c r="O416" s="3">
        <f t="shared" si="31"/>
        <v>0</v>
      </c>
      <c r="P416" s="3">
        <f t="shared" si="32"/>
        <v>0</v>
      </c>
    </row>
    <row r="417" spans="1:16" s="28" customFormat="1" ht="8.25" hidden="1" customHeight="1" outlineLevel="2">
      <c r="A417" s="121" t="s">
        <v>636</v>
      </c>
      <c r="B417" s="122"/>
      <c r="C417" s="123" t="s">
        <v>18</v>
      </c>
      <c r="D417" s="124"/>
      <c r="E417" s="124"/>
      <c r="F417" s="124"/>
      <c r="G417" s="125"/>
      <c r="H417" s="46" t="s">
        <v>10</v>
      </c>
      <c r="I417" s="15">
        <v>0</v>
      </c>
      <c r="J417" s="15">
        <v>0</v>
      </c>
      <c r="K417" s="15">
        <v>0</v>
      </c>
      <c r="L417" s="15">
        <v>0</v>
      </c>
      <c r="M417" s="15">
        <v>0</v>
      </c>
      <c r="N417" s="15">
        <v>0</v>
      </c>
      <c r="O417" s="3">
        <f t="shared" si="31"/>
        <v>0</v>
      </c>
      <c r="P417" s="3">
        <f t="shared" si="32"/>
        <v>0</v>
      </c>
    </row>
    <row r="418" spans="1:16" s="28" customFormat="1" outlineLevel="1" collapsed="1">
      <c r="A418" s="121" t="s">
        <v>17</v>
      </c>
      <c r="B418" s="122"/>
      <c r="C418" s="123" t="s">
        <v>637</v>
      </c>
      <c r="D418" s="124"/>
      <c r="E418" s="124"/>
      <c r="F418" s="124"/>
      <c r="G418" s="125"/>
      <c r="H418" s="46" t="s">
        <v>10</v>
      </c>
      <c r="I418" s="15">
        <v>0</v>
      </c>
      <c r="J418" s="15">
        <v>0</v>
      </c>
      <c r="K418" s="15">
        <v>0</v>
      </c>
      <c r="L418" s="15">
        <v>0</v>
      </c>
      <c r="M418" s="15">
        <v>0</v>
      </c>
      <c r="N418" s="15">
        <v>0</v>
      </c>
      <c r="O418" s="3">
        <f t="shared" si="31"/>
        <v>0</v>
      </c>
      <c r="P418" s="3">
        <f t="shared" si="32"/>
        <v>0</v>
      </c>
    </row>
    <row r="419" spans="1:16" s="28" customFormat="1" ht="8.25" customHeight="1">
      <c r="A419" s="121" t="s">
        <v>19</v>
      </c>
      <c r="B419" s="122"/>
      <c r="C419" s="123" t="s">
        <v>638</v>
      </c>
      <c r="D419" s="124"/>
      <c r="E419" s="124"/>
      <c r="F419" s="124"/>
      <c r="G419" s="125"/>
      <c r="H419" s="46" t="s">
        <v>10</v>
      </c>
      <c r="I419" s="15">
        <v>33.964979999999997</v>
      </c>
      <c r="J419" s="15">
        <f>J420+J433+J434</f>
        <v>39.381570836783602</v>
      </c>
      <c r="K419" s="29">
        <v>31.823399048399299</v>
      </c>
      <c r="L419" s="29">
        <v>30.751999999999999</v>
      </c>
      <c r="M419" s="29">
        <v>40.796097035120042</v>
      </c>
      <c r="N419" s="29">
        <v>40.796097035120042</v>
      </c>
      <c r="O419" s="15">
        <f>I419+J419+K419+M419+N419</f>
        <v>186.76214395542297</v>
      </c>
      <c r="P419" s="15">
        <f t="shared" si="32"/>
        <v>185.69074490702366</v>
      </c>
    </row>
    <row r="420" spans="1:16" s="28" customFormat="1" ht="8.25" customHeight="1" outlineLevel="1">
      <c r="A420" s="121" t="s">
        <v>639</v>
      </c>
      <c r="B420" s="122"/>
      <c r="C420" s="123" t="s">
        <v>640</v>
      </c>
      <c r="D420" s="124"/>
      <c r="E420" s="124"/>
      <c r="F420" s="124"/>
      <c r="G420" s="125"/>
      <c r="H420" s="46" t="s">
        <v>10</v>
      </c>
      <c r="I420" s="15">
        <v>33.964979999999997</v>
      </c>
      <c r="J420" s="15">
        <f>J426</f>
        <v>39.381570836783602</v>
      </c>
      <c r="K420" s="29">
        <v>31.823399048399299</v>
      </c>
      <c r="L420" s="29">
        <v>30.751999999999999</v>
      </c>
      <c r="M420" s="29">
        <v>40.796097035120042</v>
      </c>
      <c r="N420" s="29">
        <v>40.796097035120042</v>
      </c>
      <c r="O420" s="15">
        <f t="shared" si="31"/>
        <v>186.76214395542297</v>
      </c>
      <c r="P420" s="15">
        <f t="shared" si="32"/>
        <v>185.69074490702366</v>
      </c>
    </row>
    <row r="421" spans="1:16" s="28" customFormat="1" ht="8.25" hidden="1" customHeight="1" outlineLevel="2">
      <c r="A421" s="121" t="s">
        <v>641</v>
      </c>
      <c r="B421" s="122"/>
      <c r="C421" s="123" t="s">
        <v>642</v>
      </c>
      <c r="D421" s="124"/>
      <c r="E421" s="124"/>
      <c r="F421" s="124"/>
      <c r="G421" s="125"/>
      <c r="H421" s="46" t="s">
        <v>10</v>
      </c>
      <c r="I421" s="15"/>
      <c r="J421" s="15"/>
      <c r="K421" s="29"/>
      <c r="L421" s="29"/>
      <c r="M421" s="29"/>
      <c r="N421" s="29"/>
      <c r="O421" s="15">
        <f t="shared" si="31"/>
        <v>0</v>
      </c>
      <c r="P421" s="15">
        <f t="shared" si="32"/>
        <v>0</v>
      </c>
    </row>
    <row r="422" spans="1:16" s="28" customFormat="1" ht="8.25" hidden="1" customHeight="1" outlineLevel="2">
      <c r="A422" s="121" t="s">
        <v>643</v>
      </c>
      <c r="B422" s="122"/>
      <c r="C422" s="123" t="s">
        <v>14</v>
      </c>
      <c r="D422" s="124"/>
      <c r="E422" s="124"/>
      <c r="F422" s="124"/>
      <c r="G422" s="125"/>
      <c r="H422" s="46" t="s">
        <v>10</v>
      </c>
      <c r="I422" s="15"/>
      <c r="J422" s="15"/>
      <c r="K422" s="29"/>
      <c r="L422" s="29"/>
      <c r="M422" s="29"/>
      <c r="N422" s="29"/>
      <c r="O422" s="15">
        <f t="shared" si="31"/>
        <v>0</v>
      </c>
      <c r="P422" s="15">
        <f t="shared" si="32"/>
        <v>0</v>
      </c>
    </row>
    <row r="423" spans="1:16" s="28" customFormat="1" ht="8.25" hidden="1" customHeight="1" outlineLevel="2">
      <c r="A423" s="121" t="s">
        <v>644</v>
      </c>
      <c r="B423" s="122"/>
      <c r="C423" s="123" t="s">
        <v>16</v>
      </c>
      <c r="D423" s="124"/>
      <c r="E423" s="124"/>
      <c r="F423" s="124"/>
      <c r="G423" s="125"/>
      <c r="H423" s="46" t="s">
        <v>10</v>
      </c>
      <c r="I423" s="15"/>
      <c r="J423" s="15"/>
      <c r="K423" s="29"/>
      <c r="L423" s="29"/>
      <c r="M423" s="29"/>
      <c r="N423" s="29"/>
      <c r="O423" s="15">
        <f t="shared" si="31"/>
        <v>0</v>
      </c>
      <c r="P423" s="15">
        <f t="shared" si="32"/>
        <v>0</v>
      </c>
    </row>
    <row r="424" spans="1:16" s="28" customFormat="1" ht="8.25" hidden="1" customHeight="1" outlineLevel="2">
      <c r="A424" s="121" t="s">
        <v>645</v>
      </c>
      <c r="B424" s="122"/>
      <c r="C424" s="123" t="s">
        <v>18</v>
      </c>
      <c r="D424" s="124"/>
      <c r="E424" s="124"/>
      <c r="F424" s="124"/>
      <c r="G424" s="125"/>
      <c r="H424" s="46" t="s">
        <v>10</v>
      </c>
      <c r="I424" s="15"/>
      <c r="J424" s="15"/>
      <c r="K424" s="29"/>
      <c r="L424" s="29"/>
      <c r="M424" s="29"/>
      <c r="N424" s="29"/>
      <c r="O424" s="15">
        <f t="shared" si="31"/>
        <v>0</v>
      </c>
      <c r="P424" s="15">
        <f t="shared" si="32"/>
        <v>0</v>
      </c>
    </row>
    <row r="425" spans="1:16" s="28" customFormat="1" ht="8.25" hidden="1" customHeight="1" outlineLevel="2">
      <c r="A425" s="121" t="s">
        <v>646</v>
      </c>
      <c r="B425" s="122"/>
      <c r="C425" s="123" t="s">
        <v>421</v>
      </c>
      <c r="D425" s="124"/>
      <c r="E425" s="124"/>
      <c r="F425" s="124"/>
      <c r="G425" s="125"/>
      <c r="H425" s="46" t="s">
        <v>10</v>
      </c>
      <c r="I425" s="15"/>
      <c r="J425" s="15"/>
      <c r="K425" s="29"/>
      <c r="L425" s="29"/>
      <c r="M425" s="29"/>
      <c r="N425" s="29"/>
      <c r="O425" s="15">
        <f t="shared" si="31"/>
        <v>0</v>
      </c>
      <c r="P425" s="15">
        <f t="shared" si="32"/>
        <v>0</v>
      </c>
    </row>
    <row r="426" spans="1:16" s="28" customFormat="1" ht="8.25" customHeight="1" outlineLevel="1" collapsed="1">
      <c r="A426" s="121" t="s">
        <v>647</v>
      </c>
      <c r="B426" s="122"/>
      <c r="C426" s="123" t="s">
        <v>424</v>
      </c>
      <c r="D426" s="124"/>
      <c r="E426" s="124"/>
      <c r="F426" s="124"/>
      <c r="G426" s="125"/>
      <c r="H426" s="46" t="s">
        <v>10</v>
      </c>
      <c r="I426" s="15">
        <v>33.964979999999997</v>
      </c>
      <c r="J426" s="15">
        <v>39.381570836783602</v>
      </c>
      <c r="K426" s="29">
        <v>31.823399048399299</v>
      </c>
      <c r="L426" s="29">
        <v>30.751999999999999</v>
      </c>
      <c r="M426" s="29">
        <v>40.796097035120042</v>
      </c>
      <c r="N426" s="29">
        <v>40.796097035120042</v>
      </c>
      <c r="O426" s="15">
        <f t="shared" si="31"/>
        <v>186.76214395542297</v>
      </c>
      <c r="P426" s="15">
        <f t="shared" si="32"/>
        <v>185.69074490702366</v>
      </c>
    </row>
    <row r="427" spans="1:16" s="28" customFormat="1" ht="8.25" hidden="1" customHeight="1" outlineLevel="2">
      <c r="A427" s="121" t="s">
        <v>648</v>
      </c>
      <c r="B427" s="122"/>
      <c r="C427" s="123" t="s">
        <v>427</v>
      </c>
      <c r="D427" s="124"/>
      <c r="E427" s="124"/>
      <c r="F427" s="124"/>
      <c r="G427" s="125"/>
      <c r="H427" s="46" t="s">
        <v>10</v>
      </c>
      <c r="I427" s="3"/>
      <c r="J427" s="3"/>
      <c r="K427" s="3"/>
      <c r="L427" s="3"/>
      <c r="M427" s="3"/>
      <c r="N427" s="3"/>
      <c r="O427" s="3">
        <f t="shared" si="31"/>
        <v>0</v>
      </c>
      <c r="P427" s="3">
        <f t="shared" si="32"/>
        <v>0</v>
      </c>
    </row>
    <row r="428" spans="1:16" s="28" customFormat="1" ht="8.25" hidden="1" customHeight="1" outlineLevel="2">
      <c r="A428" s="121" t="s">
        <v>649</v>
      </c>
      <c r="B428" s="122"/>
      <c r="C428" s="123" t="s">
        <v>433</v>
      </c>
      <c r="D428" s="124"/>
      <c r="E428" s="124"/>
      <c r="F428" s="124"/>
      <c r="G428" s="125"/>
      <c r="H428" s="46" t="s">
        <v>10</v>
      </c>
      <c r="I428" s="3"/>
      <c r="J428" s="3"/>
      <c r="K428" s="3"/>
      <c r="L428" s="3"/>
      <c r="M428" s="3"/>
      <c r="N428" s="3"/>
      <c r="O428" s="3">
        <f t="shared" si="31"/>
        <v>0</v>
      </c>
      <c r="P428" s="3">
        <f t="shared" si="32"/>
        <v>0</v>
      </c>
    </row>
    <row r="429" spans="1:16" s="28" customFormat="1" ht="8.25" hidden="1" customHeight="1" outlineLevel="2">
      <c r="A429" s="121" t="s">
        <v>650</v>
      </c>
      <c r="B429" s="122"/>
      <c r="C429" s="123" t="s">
        <v>435</v>
      </c>
      <c r="D429" s="124"/>
      <c r="E429" s="124"/>
      <c r="F429" s="124"/>
      <c r="G429" s="125"/>
      <c r="H429" s="46" t="s">
        <v>10</v>
      </c>
      <c r="I429" s="3"/>
      <c r="J429" s="3"/>
      <c r="K429" s="3"/>
      <c r="L429" s="3"/>
      <c r="M429" s="3"/>
      <c r="N429" s="3"/>
      <c r="O429" s="3">
        <f t="shared" si="31"/>
        <v>0</v>
      </c>
      <c r="P429" s="3">
        <f t="shared" si="32"/>
        <v>0</v>
      </c>
    </row>
    <row r="430" spans="1:16" s="28" customFormat="1" ht="8.25" hidden="1" customHeight="1" outlineLevel="2">
      <c r="A430" s="121" t="s">
        <v>651</v>
      </c>
      <c r="B430" s="122"/>
      <c r="C430" s="123" t="s">
        <v>652</v>
      </c>
      <c r="D430" s="124"/>
      <c r="E430" s="124"/>
      <c r="F430" s="124"/>
      <c r="G430" s="125"/>
      <c r="H430" s="46" t="s">
        <v>10</v>
      </c>
      <c r="I430" s="3"/>
      <c r="J430" s="3"/>
      <c r="K430" s="3"/>
      <c r="L430" s="3"/>
      <c r="M430" s="3"/>
      <c r="N430" s="3"/>
      <c r="O430" s="3">
        <f t="shared" si="31"/>
        <v>0</v>
      </c>
      <c r="P430" s="3">
        <f t="shared" si="32"/>
        <v>0</v>
      </c>
    </row>
    <row r="431" spans="1:16" s="28" customFormat="1" ht="8.25" hidden="1" customHeight="1" outlineLevel="2">
      <c r="A431" s="121" t="s">
        <v>653</v>
      </c>
      <c r="B431" s="122"/>
      <c r="C431" s="123" t="s">
        <v>36</v>
      </c>
      <c r="D431" s="124"/>
      <c r="E431" s="124"/>
      <c r="F431" s="124"/>
      <c r="G431" s="125"/>
      <c r="H431" s="46" t="s">
        <v>10</v>
      </c>
      <c r="I431" s="3"/>
      <c r="J431" s="3"/>
      <c r="K431" s="3"/>
      <c r="L431" s="3"/>
      <c r="M431" s="3"/>
      <c r="N431" s="3"/>
      <c r="O431" s="3">
        <f t="shared" si="31"/>
        <v>0</v>
      </c>
      <c r="P431" s="3">
        <f t="shared" si="32"/>
        <v>0</v>
      </c>
    </row>
    <row r="432" spans="1:16" s="28" customFormat="1" ht="8.25" hidden="1" customHeight="1" outlineLevel="2">
      <c r="A432" s="121" t="s">
        <v>654</v>
      </c>
      <c r="B432" s="122"/>
      <c r="C432" s="123" t="s">
        <v>38</v>
      </c>
      <c r="D432" s="124"/>
      <c r="E432" s="124"/>
      <c r="F432" s="124"/>
      <c r="G432" s="125"/>
      <c r="H432" s="46" t="s">
        <v>10</v>
      </c>
      <c r="I432" s="3"/>
      <c r="J432" s="3"/>
      <c r="K432" s="3"/>
      <c r="L432" s="3"/>
      <c r="M432" s="3"/>
      <c r="N432" s="3"/>
      <c r="O432" s="3">
        <f t="shared" si="31"/>
        <v>0</v>
      </c>
      <c r="P432" s="3">
        <f t="shared" si="32"/>
        <v>0</v>
      </c>
    </row>
    <row r="433" spans="1:16" s="28" customFormat="1" ht="8.25" customHeight="1" outlineLevel="1" collapsed="1">
      <c r="A433" s="121" t="s">
        <v>655</v>
      </c>
      <c r="B433" s="122"/>
      <c r="C433" s="123" t="s">
        <v>656</v>
      </c>
      <c r="D433" s="124"/>
      <c r="E433" s="124"/>
      <c r="F433" s="124"/>
      <c r="G433" s="125"/>
      <c r="H433" s="46" t="s">
        <v>10</v>
      </c>
      <c r="I433" s="3"/>
      <c r="J433" s="3"/>
      <c r="K433" s="3"/>
      <c r="L433" s="3"/>
      <c r="M433" s="3"/>
      <c r="N433" s="3"/>
      <c r="O433" s="3">
        <f t="shared" si="31"/>
        <v>0</v>
      </c>
      <c r="P433" s="3">
        <f t="shared" si="32"/>
        <v>0</v>
      </c>
    </row>
    <row r="434" spans="1:16" s="28" customFormat="1" ht="8.25" customHeight="1" outlineLevel="1">
      <c r="A434" s="121" t="s">
        <v>657</v>
      </c>
      <c r="B434" s="122"/>
      <c r="C434" s="123" t="s">
        <v>658</v>
      </c>
      <c r="D434" s="124"/>
      <c r="E434" s="124"/>
      <c r="F434" s="124"/>
      <c r="G434" s="125"/>
      <c r="H434" s="46" t="s">
        <v>10</v>
      </c>
      <c r="I434" s="3">
        <v>0</v>
      </c>
      <c r="J434" s="3">
        <v>0</v>
      </c>
      <c r="K434" s="3">
        <v>0</v>
      </c>
      <c r="L434" s="3">
        <v>0</v>
      </c>
      <c r="M434" s="3">
        <v>0</v>
      </c>
      <c r="N434" s="3">
        <v>0</v>
      </c>
      <c r="O434" s="3">
        <f t="shared" si="31"/>
        <v>0</v>
      </c>
      <c r="P434" s="3">
        <f t="shared" si="32"/>
        <v>0</v>
      </c>
    </row>
    <row r="435" spans="1:16" s="28" customFormat="1" ht="8.25" hidden="1" customHeight="1" outlineLevel="2">
      <c r="A435" s="121" t="s">
        <v>659</v>
      </c>
      <c r="B435" s="122"/>
      <c r="C435" s="123" t="s">
        <v>642</v>
      </c>
      <c r="D435" s="124"/>
      <c r="E435" s="124"/>
      <c r="F435" s="124"/>
      <c r="G435" s="125"/>
      <c r="H435" s="46" t="s">
        <v>10</v>
      </c>
      <c r="I435" s="3">
        <v>0</v>
      </c>
      <c r="J435" s="3">
        <v>0</v>
      </c>
      <c r="K435" s="3">
        <v>0</v>
      </c>
      <c r="L435" s="3">
        <v>0</v>
      </c>
      <c r="M435" s="3">
        <v>0</v>
      </c>
      <c r="N435" s="3">
        <v>0</v>
      </c>
      <c r="O435" s="3">
        <f t="shared" si="31"/>
        <v>0</v>
      </c>
      <c r="P435" s="3">
        <f t="shared" si="32"/>
        <v>0</v>
      </c>
    </row>
    <row r="436" spans="1:16" s="28" customFormat="1" ht="8.25" hidden="1" customHeight="1" outlineLevel="2">
      <c r="A436" s="121" t="s">
        <v>660</v>
      </c>
      <c r="B436" s="122"/>
      <c r="C436" s="123" t="s">
        <v>14</v>
      </c>
      <c r="D436" s="124"/>
      <c r="E436" s="124"/>
      <c r="F436" s="124"/>
      <c r="G436" s="125"/>
      <c r="H436" s="46" t="s">
        <v>10</v>
      </c>
      <c r="I436" s="3">
        <v>0</v>
      </c>
      <c r="J436" s="3">
        <v>0</v>
      </c>
      <c r="K436" s="3">
        <v>0</v>
      </c>
      <c r="L436" s="3">
        <v>0</v>
      </c>
      <c r="M436" s="3">
        <v>0</v>
      </c>
      <c r="N436" s="3">
        <v>0</v>
      </c>
      <c r="O436" s="3">
        <f t="shared" si="31"/>
        <v>0</v>
      </c>
      <c r="P436" s="3">
        <f t="shared" si="32"/>
        <v>0</v>
      </c>
    </row>
    <row r="437" spans="1:16" s="28" customFormat="1" ht="8.25" hidden="1" customHeight="1" outlineLevel="2">
      <c r="A437" s="121" t="s">
        <v>661</v>
      </c>
      <c r="B437" s="122"/>
      <c r="C437" s="123" t="s">
        <v>16</v>
      </c>
      <c r="D437" s="124"/>
      <c r="E437" s="124"/>
      <c r="F437" s="124"/>
      <c r="G437" s="125"/>
      <c r="H437" s="46" t="s">
        <v>10</v>
      </c>
      <c r="I437" s="3">
        <v>0</v>
      </c>
      <c r="J437" s="3">
        <v>0</v>
      </c>
      <c r="K437" s="3">
        <v>0</v>
      </c>
      <c r="L437" s="3">
        <v>0</v>
      </c>
      <c r="M437" s="3">
        <v>0</v>
      </c>
      <c r="N437" s="3">
        <v>0</v>
      </c>
      <c r="O437" s="3">
        <f t="shared" si="31"/>
        <v>0</v>
      </c>
      <c r="P437" s="3">
        <f t="shared" si="32"/>
        <v>0</v>
      </c>
    </row>
    <row r="438" spans="1:16" s="28" customFormat="1" ht="8.25" hidden="1" customHeight="1" outlineLevel="2">
      <c r="A438" s="121" t="s">
        <v>661</v>
      </c>
      <c r="B438" s="122"/>
      <c r="C438" s="123" t="s">
        <v>18</v>
      </c>
      <c r="D438" s="124"/>
      <c r="E438" s="124"/>
      <c r="F438" s="124"/>
      <c r="G438" s="125"/>
      <c r="H438" s="46" t="s">
        <v>10</v>
      </c>
      <c r="I438" s="3">
        <v>0</v>
      </c>
      <c r="J438" s="3">
        <v>0</v>
      </c>
      <c r="K438" s="3">
        <v>0</v>
      </c>
      <c r="L438" s="3">
        <v>0</v>
      </c>
      <c r="M438" s="3">
        <v>0</v>
      </c>
      <c r="N438" s="3">
        <v>0</v>
      </c>
      <c r="O438" s="3">
        <f t="shared" si="31"/>
        <v>0</v>
      </c>
      <c r="P438" s="3">
        <f t="shared" si="32"/>
        <v>0</v>
      </c>
    </row>
    <row r="439" spans="1:16" s="28" customFormat="1" ht="8.25" hidden="1" customHeight="1" outlineLevel="2">
      <c r="A439" s="121" t="s">
        <v>662</v>
      </c>
      <c r="B439" s="122"/>
      <c r="C439" s="123" t="s">
        <v>421</v>
      </c>
      <c r="D439" s="124"/>
      <c r="E439" s="124"/>
      <c r="F439" s="124"/>
      <c r="G439" s="125"/>
      <c r="H439" s="46" t="s">
        <v>10</v>
      </c>
      <c r="I439" s="3">
        <v>0</v>
      </c>
      <c r="J439" s="3">
        <v>0</v>
      </c>
      <c r="K439" s="3">
        <v>0</v>
      </c>
      <c r="L439" s="3">
        <v>0</v>
      </c>
      <c r="M439" s="3">
        <v>0</v>
      </c>
      <c r="N439" s="3">
        <v>0</v>
      </c>
      <c r="O439" s="3">
        <f t="shared" si="31"/>
        <v>0</v>
      </c>
      <c r="P439" s="3">
        <f t="shared" si="32"/>
        <v>0</v>
      </c>
    </row>
    <row r="440" spans="1:16" s="28" customFormat="1" ht="8.25" customHeight="1" outlineLevel="1" collapsed="1">
      <c r="A440" s="121" t="s">
        <v>663</v>
      </c>
      <c r="B440" s="122"/>
      <c r="C440" s="123" t="s">
        <v>424</v>
      </c>
      <c r="D440" s="124"/>
      <c r="E440" s="124"/>
      <c r="F440" s="124"/>
      <c r="G440" s="125"/>
      <c r="H440" s="46" t="s">
        <v>10</v>
      </c>
      <c r="I440" s="3">
        <v>0</v>
      </c>
      <c r="J440" s="3">
        <v>0</v>
      </c>
      <c r="K440" s="3">
        <v>0</v>
      </c>
      <c r="L440" s="3">
        <v>0</v>
      </c>
      <c r="M440" s="3">
        <v>0</v>
      </c>
      <c r="N440" s="3">
        <v>0</v>
      </c>
      <c r="O440" s="3">
        <f t="shared" si="31"/>
        <v>0</v>
      </c>
      <c r="P440" s="3">
        <f t="shared" si="32"/>
        <v>0</v>
      </c>
    </row>
    <row r="441" spans="1:16" s="28" customFormat="1" ht="8.25" hidden="1" customHeight="1" outlineLevel="2">
      <c r="A441" s="121" t="s">
        <v>664</v>
      </c>
      <c r="B441" s="122"/>
      <c r="C441" s="123" t="s">
        <v>427</v>
      </c>
      <c r="D441" s="124"/>
      <c r="E441" s="124"/>
      <c r="F441" s="124"/>
      <c r="G441" s="125"/>
      <c r="H441" s="46" t="s">
        <v>10</v>
      </c>
      <c r="I441" s="3">
        <v>0</v>
      </c>
      <c r="J441" s="3">
        <v>0</v>
      </c>
      <c r="K441" s="3">
        <v>0</v>
      </c>
      <c r="L441" s="3">
        <v>0</v>
      </c>
      <c r="M441" s="3">
        <v>0</v>
      </c>
      <c r="N441" s="3">
        <v>0</v>
      </c>
      <c r="O441" s="3">
        <f t="shared" si="31"/>
        <v>0</v>
      </c>
      <c r="P441" s="3">
        <f t="shared" si="32"/>
        <v>0</v>
      </c>
    </row>
    <row r="442" spans="1:16" s="28" customFormat="1" ht="8.25" hidden="1" customHeight="1" outlineLevel="2">
      <c r="A442" s="121" t="s">
        <v>665</v>
      </c>
      <c r="B442" s="122"/>
      <c r="C442" s="123" t="s">
        <v>433</v>
      </c>
      <c r="D442" s="124"/>
      <c r="E442" s="124"/>
      <c r="F442" s="124"/>
      <c r="G442" s="125"/>
      <c r="H442" s="46" t="s">
        <v>10</v>
      </c>
      <c r="I442" s="3">
        <v>0</v>
      </c>
      <c r="J442" s="3">
        <v>0</v>
      </c>
      <c r="K442" s="3">
        <v>0</v>
      </c>
      <c r="L442" s="3">
        <v>0</v>
      </c>
      <c r="M442" s="3">
        <v>0</v>
      </c>
      <c r="N442" s="3">
        <v>0</v>
      </c>
      <c r="O442" s="3">
        <f t="shared" si="31"/>
        <v>0</v>
      </c>
      <c r="P442" s="3">
        <f t="shared" si="32"/>
        <v>0</v>
      </c>
    </row>
    <row r="443" spans="1:16" s="28" customFormat="1" ht="8.25" hidden="1" customHeight="1" outlineLevel="2">
      <c r="A443" s="121" t="s">
        <v>666</v>
      </c>
      <c r="B443" s="122"/>
      <c r="C443" s="123" t="s">
        <v>435</v>
      </c>
      <c r="D443" s="124"/>
      <c r="E443" s="124"/>
      <c r="F443" s="124"/>
      <c r="G443" s="125"/>
      <c r="H443" s="46" t="s">
        <v>10</v>
      </c>
      <c r="I443" s="3">
        <v>0</v>
      </c>
      <c r="J443" s="3">
        <v>0</v>
      </c>
      <c r="K443" s="3">
        <v>0</v>
      </c>
      <c r="L443" s="3">
        <v>0</v>
      </c>
      <c r="M443" s="3">
        <v>0</v>
      </c>
      <c r="N443" s="3">
        <v>0</v>
      </c>
      <c r="O443" s="3">
        <f t="shared" si="31"/>
        <v>0</v>
      </c>
      <c r="P443" s="3">
        <f t="shared" si="32"/>
        <v>0</v>
      </c>
    </row>
    <row r="444" spans="1:16" s="28" customFormat="1" ht="8.25" hidden="1" customHeight="1" outlineLevel="2">
      <c r="A444" s="121" t="s">
        <v>667</v>
      </c>
      <c r="B444" s="122"/>
      <c r="C444" s="123" t="s">
        <v>652</v>
      </c>
      <c r="D444" s="124"/>
      <c r="E444" s="124"/>
      <c r="F444" s="124"/>
      <c r="G444" s="125"/>
      <c r="H444" s="46" t="s">
        <v>10</v>
      </c>
      <c r="I444" s="3">
        <v>0</v>
      </c>
      <c r="J444" s="3">
        <v>0</v>
      </c>
      <c r="K444" s="3">
        <v>0</v>
      </c>
      <c r="L444" s="3">
        <v>0</v>
      </c>
      <c r="M444" s="3">
        <v>0</v>
      </c>
      <c r="N444" s="3">
        <v>0</v>
      </c>
      <c r="O444" s="3">
        <f t="shared" si="31"/>
        <v>0</v>
      </c>
      <c r="P444" s="3">
        <f t="shared" si="32"/>
        <v>0</v>
      </c>
    </row>
    <row r="445" spans="1:16" s="28" customFormat="1" ht="8.25" hidden="1" customHeight="1" outlineLevel="2">
      <c r="A445" s="121" t="s">
        <v>668</v>
      </c>
      <c r="B445" s="122"/>
      <c r="C445" s="123" t="s">
        <v>36</v>
      </c>
      <c r="D445" s="124"/>
      <c r="E445" s="124"/>
      <c r="F445" s="124"/>
      <c r="G445" s="125"/>
      <c r="H445" s="46" t="s">
        <v>10</v>
      </c>
      <c r="I445" s="3">
        <v>0</v>
      </c>
      <c r="J445" s="3">
        <v>0</v>
      </c>
      <c r="K445" s="3">
        <v>0</v>
      </c>
      <c r="L445" s="3">
        <v>0</v>
      </c>
      <c r="M445" s="3">
        <v>0</v>
      </c>
      <c r="N445" s="3">
        <v>0</v>
      </c>
      <c r="O445" s="3">
        <f t="shared" si="31"/>
        <v>0</v>
      </c>
      <c r="P445" s="3">
        <f t="shared" si="32"/>
        <v>0</v>
      </c>
    </row>
    <row r="446" spans="1:16" s="28" customFormat="1" ht="8.25" hidden="1" customHeight="1" outlineLevel="2">
      <c r="A446" s="121" t="s">
        <v>669</v>
      </c>
      <c r="B446" s="122"/>
      <c r="C446" s="123" t="s">
        <v>38</v>
      </c>
      <c r="D446" s="124"/>
      <c r="E446" s="124"/>
      <c r="F446" s="124"/>
      <c r="G446" s="125"/>
      <c r="H446" s="46" t="s">
        <v>10</v>
      </c>
      <c r="I446" s="3">
        <v>0</v>
      </c>
      <c r="J446" s="3">
        <v>0</v>
      </c>
      <c r="K446" s="3">
        <v>0</v>
      </c>
      <c r="L446" s="3">
        <v>0</v>
      </c>
      <c r="M446" s="3">
        <v>0</v>
      </c>
      <c r="N446" s="3">
        <v>0</v>
      </c>
      <c r="O446" s="3">
        <f t="shared" si="31"/>
        <v>0</v>
      </c>
      <c r="P446" s="3">
        <f t="shared" si="32"/>
        <v>0</v>
      </c>
    </row>
    <row r="447" spans="1:16" s="28" customFormat="1" ht="8.25" customHeight="1" collapsed="1">
      <c r="A447" s="121" t="s">
        <v>21</v>
      </c>
      <c r="B447" s="122"/>
      <c r="C447" s="123" t="s">
        <v>670</v>
      </c>
      <c r="D447" s="124"/>
      <c r="E447" s="124"/>
      <c r="F447" s="124"/>
      <c r="G447" s="125"/>
      <c r="H447" s="46" t="s">
        <v>10</v>
      </c>
      <c r="I447" s="3">
        <v>0</v>
      </c>
      <c r="J447" s="3">
        <v>0</v>
      </c>
      <c r="K447" s="3">
        <v>0</v>
      </c>
      <c r="L447" s="3">
        <v>0</v>
      </c>
      <c r="M447" s="3">
        <v>0</v>
      </c>
      <c r="N447" s="3">
        <v>0</v>
      </c>
      <c r="O447" s="3">
        <f t="shared" si="31"/>
        <v>0</v>
      </c>
      <c r="P447" s="3">
        <f t="shared" si="32"/>
        <v>0</v>
      </c>
    </row>
    <row r="448" spans="1:16" s="28" customFormat="1" ht="8.25" customHeight="1">
      <c r="A448" s="121" t="s">
        <v>25</v>
      </c>
      <c r="B448" s="122"/>
      <c r="C448" s="123" t="s">
        <v>671</v>
      </c>
      <c r="D448" s="124"/>
      <c r="E448" s="124"/>
      <c r="F448" s="124"/>
      <c r="G448" s="125"/>
      <c r="H448" s="46" t="s">
        <v>10</v>
      </c>
      <c r="I448" s="3">
        <v>0</v>
      </c>
      <c r="J448" s="3">
        <v>0</v>
      </c>
      <c r="K448" s="3">
        <v>0</v>
      </c>
      <c r="L448" s="3">
        <v>0</v>
      </c>
      <c r="M448" s="3">
        <v>0</v>
      </c>
      <c r="N448" s="3">
        <v>0</v>
      </c>
      <c r="O448" s="3">
        <f t="shared" si="31"/>
        <v>0</v>
      </c>
      <c r="P448" s="3">
        <f t="shared" si="32"/>
        <v>0</v>
      </c>
    </row>
    <row r="449" spans="1:16" s="28" customFormat="1" ht="8.25" customHeight="1" outlineLevel="1">
      <c r="A449" s="121" t="s">
        <v>672</v>
      </c>
      <c r="B449" s="122"/>
      <c r="C449" s="123" t="s">
        <v>673</v>
      </c>
      <c r="D449" s="124"/>
      <c r="E449" s="124"/>
      <c r="F449" s="124"/>
      <c r="G449" s="125"/>
      <c r="H449" s="46" t="s">
        <v>10</v>
      </c>
      <c r="I449" s="3">
        <v>0</v>
      </c>
      <c r="J449" s="3">
        <v>0</v>
      </c>
      <c r="K449" s="3">
        <v>0</v>
      </c>
      <c r="L449" s="3">
        <v>0</v>
      </c>
      <c r="M449" s="3">
        <v>0</v>
      </c>
      <c r="N449" s="3">
        <v>0</v>
      </c>
      <c r="O449" s="3">
        <f t="shared" si="31"/>
        <v>0</v>
      </c>
      <c r="P449" s="3">
        <f t="shared" si="32"/>
        <v>0</v>
      </c>
    </row>
    <row r="450" spans="1:16" s="28" customFormat="1" ht="8.25" customHeight="1" outlineLevel="1">
      <c r="A450" s="121" t="s">
        <v>674</v>
      </c>
      <c r="B450" s="122"/>
      <c r="C450" s="123" t="s">
        <v>675</v>
      </c>
      <c r="D450" s="124"/>
      <c r="E450" s="124"/>
      <c r="F450" s="124"/>
      <c r="G450" s="125"/>
      <c r="H450" s="46" t="s">
        <v>10</v>
      </c>
      <c r="I450" s="3">
        <v>0</v>
      </c>
      <c r="J450" s="3">
        <v>0</v>
      </c>
      <c r="K450" s="3">
        <v>0</v>
      </c>
      <c r="L450" s="3">
        <v>0</v>
      </c>
      <c r="M450" s="3">
        <v>0</v>
      </c>
      <c r="N450" s="3">
        <v>0</v>
      </c>
      <c r="O450" s="3">
        <f t="shared" si="31"/>
        <v>0</v>
      </c>
      <c r="P450" s="3">
        <f t="shared" si="32"/>
        <v>0</v>
      </c>
    </row>
    <row r="451" spans="1:16" s="28" customFormat="1" ht="9" customHeight="1">
      <c r="A451" s="126" t="s">
        <v>41</v>
      </c>
      <c r="B451" s="126"/>
      <c r="C451" s="127" t="s">
        <v>676</v>
      </c>
      <c r="D451" s="127"/>
      <c r="E451" s="127"/>
      <c r="F451" s="127"/>
      <c r="G451" s="127"/>
      <c r="H451" s="82" t="s">
        <v>10</v>
      </c>
      <c r="I451" s="2">
        <v>0</v>
      </c>
      <c r="J451" s="2">
        <v>0</v>
      </c>
      <c r="K451" s="2">
        <v>0</v>
      </c>
      <c r="L451" s="2">
        <v>0</v>
      </c>
      <c r="M451" s="2">
        <v>0</v>
      </c>
      <c r="N451" s="2">
        <v>0</v>
      </c>
      <c r="O451" s="2">
        <f t="shared" si="31"/>
        <v>0</v>
      </c>
      <c r="P451" s="2">
        <f t="shared" si="32"/>
        <v>0</v>
      </c>
    </row>
    <row r="452" spans="1:16" s="28" customFormat="1">
      <c r="A452" s="121" t="s">
        <v>43</v>
      </c>
      <c r="B452" s="122"/>
      <c r="C452" s="123" t="s">
        <v>677</v>
      </c>
      <c r="D452" s="124"/>
      <c r="E452" s="124"/>
      <c r="F452" s="124"/>
      <c r="G452" s="125"/>
      <c r="H452" s="46" t="s">
        <v>10</v>
      </c>
      <c r="I452" s="3"/>
      <c r="J452" s="3"/>
      <c r="K452" s="3"/>
      <c r="L452" s="3"/>
      <c r="M452" s="3"/>
      <c r="N452" s="3"/>
      <c r="O452" s="3">
        <f t="shared" si="31"/>
        <v>0</v>
      </c>
      <c r="P452" s="3">
        <f t="shared" si="32"/>
        <v>0</v>
      </c>
    </row>
    <row r="453" spans="1:16" s="28" customFormat="1" ht="8.25" customHeight="1" outlineLevel="1">
      <c r="A453" s="121" t="s">
        <v>47</v>
      </c>
      <c r="B453" s="122"/>
      <c r="C453" s="123" t="s">
        <v>678</v>
      </c>
      <c r="D453" s="124"/>
      <c r="E453" s="124"/>
      <c r="F453" s="124"/>
      <c r="G453" s="125"/>
      <c r="H453" s="46" t="s">
        <v>10</v>
      </c>
      <c r="I453" s="3">
        <v>0</v>
      </c>
      <c r="J453" s="3">
        <v>0</v>
      </c>
      <c r="K453" s="3">
        <v>0</v>
      </c>
      <c r="L453" s="3">
        <v>0</v>
      </c>
      <c r="M453" s="3">
        <v>0</v>
      </c>
      <c r="N453" s="3">
        <v>0</v>
      </c>
      <c r="O453" s="3">
        <f t="shared" si="31"/>
        <v>0</v>
      </c>
      <c r="P453" s="3">
        <f t="shared" si="32"/>
        <v>0</v>
      </c>
    </row>
    <row r="454" spans="1:16" s="28" customFormat="1" outlineLevel="1">
      <c r="A454" s="121" t="s">
        <v>48</v>
      </c>
      <c r="B454" s="122"/>
      <c r="C454" s="123" t="s">
        <v>679</v>
      </c>
      <c r="D454" s="124"/>
      <c r="E454" s="124"/>
      <c r="F454" s="124"/>
      <c r="G454" s="125"/>
      <c r="H454" s="46" t="s">
        <v>10</v>
      </c>
      <c r="I454" s="3">
        <v>0</v>
      </c>
      <c r="J454" s="3">
        <v>0</v>
      </c>
      <c r="K454" s="3">
        <v>0</v>
      </c>
      <c r="L454" s="3">
        <v>0</v>
      </c>
      <c r="M454" s="3">
        <v>0</v>
      </c>
      <c r="N454" s="3">
        <v>0</v>
      </c>
      <c r="O454" s="3">
        <f t="shared" si="31"/>
        <v>0</v>
      </c>
      <c r="P454" s="3">
        <f t="shared" si="32"/>
        <v>0</v>
      </c>
    </row>
    <row r="455" spans="1:16" s="28" customFormat="1" outlineLevel="1">
      <c r="A455" s="121" t="s">
        <v>49</v>
      </c>
      <c r="B455" s="122"/>
      <c r="C455" s="123" t="s">
        <v>680</v>
      </c>
      <c r="D455" s="124"/>
      <c r="E455" s="124"/>
      <c r="F455" s="124"/>
      <c r="G455" s="125"/>
      <c r="H455" s="46" t="s">
        <v>10</v>
      </c>
      <c r="I455" s="3">
        <v>0</v>
      </c>
      <c r="J455" s="3">
        <v>0</v>
      </c>
      <c r="K455" s="3">
        <v>0</v>
      </c>
      <c r="L455" s="3">
        <v>0</v>
      </c>
      <c r="M455" s="3">
        <v>0</v>
      </c>
      <c r="N455" s="3">
        <v>0</v>
      </c>
      <c r="O455" s="3">
        <f t="shared" si="31"/>
        <v>0</v>
      </c>
      <c r="P455" s="3">
        <f t="shared" si="32"/>
        <v>0</v>
      </c>
    </row>
    <row r="456" spans="1:16" s="28" customFormat="1" ht="8.25" customHeight="1" outlineLevel="1">
      <c r="A456" s="121" t="s">
        <v>50</v>
      </c>
      <c r="B456" s="122"/>
      <c r="C456" s="123" t="s">
        <v>681</v>
      </c>
      <c r="D456" s="124"/>
      <c r="E456" s="124"/>
      <c r="F456" s="124"/>
      <c r="G456" s="125"/>
      <c r="H456" s="46" t="s">
        <v>10</v>
      </c>
      <c r="I456" s="3">
        <v>0</v>
      </c>
      <c r="J456" s="3">
        <v>0</v>
      </c>
      <c r="K456" s="3">
        <v>0</v>
      </c>
      <c r="L456" s="3">
        <v>0</v>
      </c>
      <c r="M456" s="3">
        <v>0</v>
      </c>
      <c r="N456" s="3">
        <v>0</v>
      </c>
      <c r="O456" s="3">
        <f t="shared" si="31"/>
        <v>0</v>
      </c>
      <c r="P456" s="3">
        <f t="shared" si="32"/>
        <v>0</v>
      </c>
    </row>
    <row r="457" spans="1:16" s="28" customFormat="1" ht="8.25" customHeight="1" outlineLevel="1">
      <c r="A457" s="121" t="s">
        <v>106</v>
      </c>
      <c r="B457" s="122"/>
      <c r="C457" s="123" t="s">
        <v>321</v>
      </c>
      <c r="D457" s="124"/>
      <c r="E457" s="124"/>
      <c r="F457" s="124"/>
      <c r="G457" s="125"/>
      <c r="H457" s="46" t="s">
        <v>10</v>
      </c>
      <c r="I457" s="3">
        <v>0</v>
      </c>
      <c r="J457" s="3">
        <v>0</v>
      </c>
      <c r="K457" s="3">
        <v>0</v>
      </c>
      <c r="L457" s="3">
        <v>0</v>
      </c>
      <c r="M457" s="3">
        <v>0</v>
      </c>
      <c r="N457" s="3">
        <v>0</v>
      </c>
      <c r="O457" s="3">
        <f t="shared" si="31"/>
        <v>0</v>
      </c>
      <c r="P457" s="3">
        <f t="shared" si="32"/>
        <v>0</v>
      </c>
    </row>
    <row r="458" spans="1:16" s="28" customFormat="1" ht="16.5" customHeight="1" outlineLevel="1">
      <c r="A458" s="121" t="s">
        <v>682</v>
      </c>
      <c r="B458" s="122"/>
      <c r="C458" s="123" t="s">
        <v>683</v>
      </c>
      <c r="D458" s="124"/>
      <c r="E458" s="124"/>
      <c r="F458" s="124"/>
      <c r="G458" s="125"/>
      <c r="H458" s="46" t="s">
        <v>10</v>
      </c>
      <c r="I458" s="3">
        <v>0</v>
      </c>
      <c r="J458" s="3">
        <v>0</v>
      </c>
      <c r="K458" s="3">
        <v>0</v>
      </c>
      <c r="L458" s="3">
        <v>0</v>
      </c>
      <c r="M458" s="3">
        <v>0</v>
      </c>
      <c r="N458" s="3">
        <v>0</v>
      </c>
      <c r="O458" s="3">
        <f t="shared" ref="O458:O471" si="33">I458+J458+K458+M458+N458</f>
        <v>0</v>
      </c>
      <c r="P458" s="3">
        <f t="shared" ref="P458:P471" si="34">I458+J458+L458+M458+N458</f>
        <v>0</v>
      </c>
    </row>
    <row r="459" spans="1:16" s="28" customFormat="1" ht="8.25" customHeight="1" outlineLevel="1">
      <c r="A459" s="121" t="s">
        <v>108</v>
      </c>
      <c r="B459" s="122"/>
      <c r="C459" s="123" t="s">
        <v>323</v>
      </c>
      <c r="D459" s="124"/>
      <c r="E459" s="124"/>
      <c r="F459" s="124"/>
      <c r="G459" s="125"/>
      <c r="H459" s="46" t="s">
        <v>10</v>
      </c>
      <c r="I459" s="3">
        <v>0</v>
      </c>
      <c r="J459" s="3">
        <v>0</v>
      </c>
      <c r="K459" s="3">
        <v>0</v>
      </c>
      <c r="L459" s="3">
        <v>0</v>
      </c>
      <c r="M459" s="3">
        <v>0</v>
      </c>
      <c r="N459" s="3">
        <v>0</v>
      </c>
      <c r="O459" s="3">
        <f t="shared" si="33"/>
        <v>0</v>
      </c>
      <c r="P459" s="3">
        <f t="shared" si="34"/>
        <v>0</v>
      </c>
    </row>
    <row r="460" spans="1:16" s="28" customFormat="1" ht="16.5" customHeight="1" outlineLevel="1">
      <c r="A460" s="121" t="s">
        <v>684</v>
      </c>
      <c r="B460" s="122"/>
      <c r="C460" s="123" t="s">
        <v>685</v>
      </c>
      <c r="D460" s="124"/>
      <c r="E460" s="124"/>
      <c r="F460" s="124"/>
      <c r="G460" s="125"/>
      <c r="H460" s="46" t="s">
        <v>10</v>
      </c>
      <c r="I460" s="3">
        <v>0</v>
      </c>
      <c r="J460" s="3">
        <v>0</v>
      </c>
      <c r="K460" s="3">
        <v>0</v>
      </c>
      <c r="L460" s="3">
        <v>0</v>
      </c>
      <c r="M460" s="3">
        <v>0</v>
      </c>
      <c r="N460" s="3">
        <v>0</v>
      </c>
      <c r="O460" s="3">
        <f t="shared" si="33"/>
        <v>0</v>
      </c>
      <c r="P460" s="3">
        <f t="shared" si="34"/>
        <v>0</v>
      </c>
    </row>
    <row r="461" spans="1:16" s="28" customFormat="1" ht="8.25" customHeight="1" outlineLevel="1">
      <c r="A461" s="121" t="s">
        <v>51</v>
      </c>
      <c r="B461" s="122"/>
      <c r="C461" s="123" t="s">
        <v>686</v>
      </c>
      <c r="D461" s="124"/>
      <c r="E461" s="124"/>
      <c r="F461" s="124"/>
      <c r="G461" s="125"/>
      <c r="H461" s="46" t="s">
        <v>10</v>
      </c>
      <c r="I461" s="3">
        <v>0</v>
      </c>
      <c r="J461" s="3">
        <v>0</v>
      </c>
      <c r="K461" s="3">
        <v>0</v>
      </c>
      <c r="L461" s="3">
        <v>0</v>
      </c>
      <c r="M461" s="3">
        <v>0</v>
      </c>
      <c r="N461" s="3">
        <v>0</v>
      </c>
      <c r="O461" s="3">
        <f t="shared" si="33"/>
        <v>0</v>
      </c>
      <c r="P461" s="3">
        <f t="shared" si="34"/>
        <v>0</v>
      </c>
    </row>
    <row r="462" spans="1:16" s="28" customFormat="1" ht="9" customHeight="1" outlineLevel="1">
      <c r="A462" s="121" t="s">
        <v>52</v>
      </c>
      <c r="B462" s="122"/>
      <c r="C462" s="123" t="s">
        <v>687</v>
      </c>
      <c r="D462" s="124"/>
      <c r="E462" s="124"/>
      <c r="F462" s="124"/>
      <c r="G462" s="125"/>
      <c r="H462" s="57" t="s">
        <v>10</v>
      </c>
      <c r="I462" s="3">
        <v>0</v>
      </c>
      <c r="J462" s="3">
        <v>0</v>
      </c>
      <c r="K462" s="3">
        <v>0</v>
      </c>
      <c r="L462" s="3">
        <v>0</v>
      </c>
      <c r="M462" s="3">
        <v>0</v>
      </c>
      <c r="N462" s="3">
        <v>0</v>
      </c>
      <c r="O462" s="3">
        <f t="shared" si="33"/>
        <v>0</v>
      </c>
      <c r="P462" s="3">
        <f t="shared" si="34"/>
        <v>0</v>
      </c>
    </row>
    <row r="463" spans="1:16" s="28" customFormat="1" ht="9.75" customHeight="1">
      <c r="A463" s="126" t="s">
        <v>128</v>
      </c>
      <c r="B463" s="126"/>
      <c r="C463" s="127" t="s">
        <v>119</v>
      </c>
      <c r="D463" s="127"/>
      <c r="E463" s="127"/>
      <c r="F463" s="127"/>
      <c r="G463" s="127"/>
      <c r="H463" s="82" t="s">
        <v>235</v>
      </c>
      <c r="I463" s="2"/>
      <c r="J463" s="2"/>
      <c r="K463" s="2"/>
      <c r="L463" s="2"/>
      <c r="M463" s="2"/>
      <c r="N463" s="2"/>
      <c r="O463" s="2">
        <f t="shared" si="33"/>
        <v>0</v>
      </c>
      <c r="P463" s="2">
        <f t="shared" si="34"/>
        <v>0</v>
      </c>
    </row>
    <row r="464" spans="1:16" s="28" customFormat="1" ht="24.75" customHeight="1">
      <c r="A464" s="121" t="s">
        <v>130</v>
      </c>
      <c r="B464" s="122"/>
      <c r="C464" s="123" t="s">
        <v>688</v>
      </c>
      <c r="D464" s="124"/>
      <c r="E464" s="124"/>
      <c r="F464" s="124"/>
      <c r="G464" s="125"/>
      <c r="H464" s="46" t="s">
        <v>10</v>
      </c>
      <c r="I464" s="3"/>
      <c r="J464" s="3"/>
      <c r="K464" s="3"/>
      <c r="L464" s="3"/>
      <c r="M464" s="3"/>
      <c r="N464" s="3"/>
      <c r="O464" s="3">
        <f t="shared" si="33"/>
        <v>0</v>
      </c>
      <c r="P464" s="3">
        <f t="shared" si="34"/>
        <v>0</v>
      </c>
    </row>
    <row r="465" spans="1:16" s="28" customFormat="1" ht="8.25" customHeight="1">
      <c r="A465" s="121" t="s">
        <v>131</v>
      </c>
      <c r="B465" s="122"/>
      <c r="C465" s="123" t="s">
        <v>689</v>
      </c>
      <c r="D465" s="124"/>
      <c r="E465" s="124"/>
      <c r="F465" s="124"/>
      <c r="G465" s="125"/>
      <c r="H465" s="46" t="s">
        <v>10</v>
      </c>
      <c r="I465" s="3"/>
      <c r="J465" s="3"/>
      <c r="K465" s="3"/>
      <c r="L465" s="3"/>
      <c r="M465" s="3"/>
      <c r="N465" s="3"/>
      <c r="O465" s="3">
        <f t="shared" si="33"/>
        <v>0</v>
      </c>
      <c r="P465" s="3">
        <f t="shared" si="34"/>
        <v>0</v>
      </c>
    </row>
    <row r="466" spans="1:16" s="28" customFormat="1" ht="16.5" customHeight="1">
      <c r="A466" s="121" t="s">
        <v>132</v>
      </c>
      <c r="B466" s="122"/>
      <c r="C466" s="123" t="s">
        <v>690</v>
      </c>
      <c r="D466" s="124"/>
      <c r="E466" s="124"/>
      <c r="F466" s="124"/>
      <c r="G466" s="125"/>
      <c r="H466" s="46" t="s">
        <v>10</v>
      </c>
      <c r="I466" s="3"/>
      <c r="J466" s="3"/>
      <c r="K466" s="3"/>
      <c r="L466" s="3"/>
      <c r="M466" s="3"/>
      <c r="N466" s="3"/>
      <c r="O466" s="3">
        <f t="shared" si="33"/>
        <v>0</v>
      </c>
      <c r="P466" s="3">
        <f t="shared" si="34"/>
        <v>0</v>
      </c>
    </row>
    <row r="467" spans="1:16" s="28" customFormat="1">
      <c r="A467" s="121" t="s">
        <v>133</v>
      </c>
      <c r="B467" s="122"/>
      <c r="C467" s="123" t="s">
        <v>691</v>
      </c>
      <c r="D467" s="124"/>
      <c r="E467" s="124"/>
      <c r="F467" s="124"/>
      <c r="G467" s="125"/>
      <c r="H467" s="46" t="s">
        <v>10</v>
      </c>
      <c r="I467" s="3"/>
      <c r="J467" s="3"/>
      <c r="K467" s="3"/>
      <c r="L467" s="3"/>
      <c r="M467" s="3"/>
      <c r="N467" s="3"/>
      <c r="O467" s="3">
        <f t="shared" si="33"/>
        <v>0</v>
      </c>
      <c r="P467" s="3">
        <f t="shared" si="34"/>
        <v>0</v>
      </c>
    </row>
    <row r="468" spans="1:16" s="28" customFormat="1" ht="24" customHeight="1" outlineLevel="1">
      <c r="A468" s="121" t="s">
        <v>134</v>
      </c>
      <c r="B468" s="122"/>
      <c r="C468" s="123" t="s">
        <v>692</v>
      </c>
      <c r="D468" s="124"/>
      <c r="E468" s="124"/>
      <c r="F468" s="124"/>
      <c r="G468" s="125"/>
      <c r="H468" s="46" t="s">
        <v>235</v>
      </c>
      <c r="I468" s="3">
        <v>0</v>
      </c>
      <c r="J468" s="3">
        <v>0</v>
      </c>
      <c r="K468" s="3">
        <v>0</v>
      </c>
      <c r="L468" s="3">
        <v>0</v>
      </c>
      <c r="M468" s="3">
        <v>0</v>
      </c>
      <c r="N468" s="3">
        <v>0</v>
      </c>
      <c r="O468" s="3">
        <f t="shared" si="33"/>
        <v>0</v>
      </c>
      <c r="P468" s="3">
        <f t="shared" si="34"/>
        <v>0</v>
      </c>
    </row>
    <row r="469" spans="1:16" s="28" customFormat="1" ht="9.75" customHeight="1" outlineLevel="1">
      <c r="A469" s="121" t="s">
        <v>693</v>
      </c>
      <c r="B469" s="122"/>
      <c r="C469" s="123" t="s">
        <v>694</v>
      </c>
      <c r="D469" s="124"/>
      <c r="E469" s="124"/>
      <c r="F469" s="124"/>
      <c r="G469" s="125"/>
      <c r="H469" s="46" t="s">
        <v>10</v>
      </c>
      <c r="I469" s="3">
        <v>0</v>
      </c>
      <c r="J469" s="3">
        <v>0</v>
      </c>
      <c r="K469" s="3">
        <v>0</v>
      </c>
      <c r="L469" s="3">
        <v>0</v>
      </c>
      <c r="M469" s="3">
        <v>0</v>
      </c>
      <c r="N469" s="3">
        <v>0</v>
      </c>
      <c r="O469" s="3">
        <f t="shared" si="33"/>
        <v>0</v>
      </c>
      <c r="P469" s="3">
        <f t="shared" si="34"/>
        <v>0</v>
      </c>
    </row>
    <row r="470" spans="1:16" s="28" customFormat="1" ht="9" customHeight="1" outlineLevel="1">
      <c r="A470" s="121" t="s">
        <v>695</v>
      </c>
      <c r="B470" s="122"/>
      <c r="C470" s="123" t="s">
        <v>696</v>
      </c>
      <c r="D470" s="124"/>
      <c r="E470" s="124"/>
      <c r="F470" s="124"/>
      <c r="G470" s="125"/>
      <c r="H470" s="46" t="s">
        <v>10</v>
      </c>
      <c r="I470" s="3">
        <v>0</v>
      </c>
      <c r="J470" s="3">
        <v>0</v>
      </c>
      <c r="K470" s="3">
        <v>0</v>
      </c>
      <c r="L470" s="3">
        <v>0</v>
      </c>
      <c r="M470" s="3">
        <v>0</v>
      </c>
      <c r="N470" s="3">
        <v>0</v>
      </c>
      <c r="O470" s="3">
        <f t="shared" si="33"/>
        <v>0</v>
      </c>
      <c r="P470" s="3">
        <f t="shared" si="34"/>
        <v>0</v>
      </c>
    </row>
    <row r="471" spans="1:16" s="28" customFormat="1" ht="9" customHeight="1" outlineLevel="1" thickBot="1">
      <c r="A471" s="121" t="s">
        <v>697</v>
      </c>
      <c r="B471" s="122"/>
      <c r="C471" s="123" t="s">
        <v>698</v>
      </c>
      <c r="D471" s="124"/>
      <c r="E471" s="124"/>
      <c r="F471" s="124"/>
      <c r="G471" s="125"/>
      <c r="H471" s="78" t="s">
        <v>10</v>
      </c>
      <c r="I471" s="3">
        <v>0</v>
      </c>
      <c r="J471" s="3">
        <v>0</v>
      </c>
      <c r="K471" s="3">
        <v>0</v>
      </c>
      <c r="L471" s="3">
        <v>0</v>
      </c>
      <c r="M471" s="3">
        <v>0</v>
      </c>
      <c r="N471" s="3">
        <v>0</v>
      </c>
      <c r="O471" s="3">
        <f t="shared" si="33"/>
        <v>0</v>
      </c>
      <c r="P471" s="3">
        <f t="shared" si="34"/>
        <v>0</v>
      </c>
    </row>
    <row r="472" spans="1:16" s="16" customFormat="1" ht="12" customHeight="1">
      <c r="A472" s="79"/>
      <c r="B472" s="79"/>
      <c r="C472" s="79"/>
    </row>
    <row r="473" spans="1:16" s="17" customFormat="1" ht="9.75" outlineLevel="1">
      <c r="A473" s="17" t="s">
        <v>713</v>
      </c>
    </row>
    <row r="474" spans="1:16" s="17" customFormat="1" ht="9" customHeight="1" outlineLevel="1">
      <c r="A474" s="17" t="s">
        <v>699</v>
      </c>
    </row>
    <row r="475" spans="1:16" s="17" customFormat="1" ht="9" customHeight="1" outlineLevel="1">
      <c r="A475" s="17" t="s">
        <v>700</v>
      </c>
    </row>
    <row r="476" spans="1:16" s="17" customFormat="1" ht="9" customHeight="1" outlineLevel="1">
      <c r="A476" s="17" t="s">
        <v>701</v>
      </c>
    </row>
    <row r="477" spans="1:16" s="17" customFormat="1" ht="9" customHeight="1" outlineLevel="1">
      <c r="A477" s="17" t="s">
        <v>702</v>
      </c>
    </row>
    <row r="478" spans="1:16" s="17" customFormat="1" ht="9" customHeight="1" outlineLevel="1">
      <c r="A478" s="17" t="s">
        <v>703</v>
      </c>
    </row>
    <row r="479" spans="1:16" s="17" customFormat="1" outlineLevel="1">
      <c r="A479" s="17" t="s">
        <v>704</v>
      </c>
    </row>
    <row r="480" spans="1:16" s="17" customFormat="1" outlineLevel="1">
      <c r="A480" s="17" t="s">
        <v>705</v>
      </c>
    </row>
    <row r="481" spans="1:1" s="17" customFormat="1" outlineLevel="1">
      <c r="A481" s="17" t="s">
        <v>706</v>
      </c>
    </row>
  </sheetData>
  <mergeCells count="745">
    <mergeCell ref="A183:H183"/>
    <mergeCell ref="A171:B171"/>
    <mergeCell ref="A172:B172"/>
    <mergeCell ref="C172:G172"/>
    <mergeCell ref="A173:B173"/>
    <mergeCell ref="O16:P16"/>
    <mergeCell ref="K16:L16"/>
    <mergeCell ref="B13:L13"/>
    <mergeCell ref="C20:G20"/>
    <mergeCell ref="A20:B20"/>
    <mergeCell ref="A16:B17"/>
    <mergeCell ref="C16:G16"/>
    <mergeCell ref="C17:G17"/>
    <mergeCell ref="A18:B18"/>
    <mergeCell ref="C18:G18"/>
    <mergeCell ref="A19:H19"/>
    <mergeCell ref="A53:B53"/>
    <mergeCell ref="C53:G53"/>
    <mergeCell ref="A54:B54"/>
    <mergeCell ref="C54:G54"/>
    <mergeCell ref="A55:B55"/>
    <mergeCell ref="C55:G55"/>
    <mergeCell ref="A45:B45"/>
    <mergeCell ref="C45:G45"/>
    <mergeCell ref="D8:F8"/>
    <mergeCell ref="E9:F9"/>
    <mergeCell ref="B14:F14"/>
    <mergeCell ref="A36:B36"/>
    <mergeCell ref="C36:G36"/>
    <mergeCell ref="A37:B37"/>
    <mergeCell ref="C37:G37"/>
    <mergeCell ref="A43:B43"/>
    <mergeCell ref="C43:G43"/>
    <mergeCell ref="A26:B26"/>
    <mergeCell ref="C26:G26"/>
    <mergeCell ref="A30:B30"/>
    <mergeCell ref="C30:G30"/>
    <mergeCell ref="A51:B51"/>
    <mergeCell ref="C51:G51"/>
    <mergeCell ref="A52:B52"/>
    <mergeCell ref="C52:G52"/>
    <mergeCell ref="A59:B59"/>
    <mergeCell ref="C59:G59"/>
    <mergeCell ref="A60:B60"/>
    <mergeCell ref="A61:B61"/>
    <mergeCell ref="A62:B62"/>
    <mergeCell ref="A63:B63"/>
    <mergeCell ref="A56:B56"/>
    <mergeCell ref="C56:G56"/>
    <mergeCell ref="A57:B57"/>
    <mergeCell ref="C57:G57"/>
    <mergeCell ref="A58:B58"/>
    <mergeCell ref="C58:G58"/>
    <mergeCell ref="A67:B67"/>
    <mergeCell ref="C67:G67"/>
    <mergeCell ref="A68:B68"/>
    <mergeCell ref="C68:G68"/>
    <mergeCell ref="A69:B69"/>
    <mergeCell ref="C69:G69"/>
    <mergeCell ref="A64:B64"/>
    <mergeCell ref="C64:G64"/>
    <mergeCell ref="A65:B65"/>
    <mergeCell ref="C65:G65"/>
    <mergeCell ref="A66:B66"/>
    <mergeCell ref="C66:G66"/>
    <mergeCell ref="A74:B74"/>
    <mergeCell ref="C74:G74"/>
    <mergeCell ref="A75:B75"/>
    <mergeCell ref="C75:G75"/>
    <mergeCell ref="A76:B76"/>
    <mergeCell ref="C76:G76"/>
    <mergeCell ref="A71:B71"/>
    <mergeCell ref="C71:G71"/>
    <mergeCell ref="A72:B72"/>
    <mergeCell ref="C72:G72"/>
    <mergeCell ref="A73:B73"/>
    <mergeCell ref="C73:G73"/>
    <mergeCell ref="A83:B83"/>
    <mergeCell ref="C83:G83"/>
    <mergeCell ref="A84:B84"/>
    <mergeCell ref="C84:G84"/>
    <mergeCell ref="A85:B85"/>
    <mergeCell ref="C85:G85"/>
    <mergeCell ref="C77:G77"/>
    <mergeCell ref="C78:G78"/>
    <mergeCell ref="C79:G79"/>
    <mergeCell ref="C80:G80"/>
    <mergeCell ref="C81:G81"/>
    <mergeCell ref="C82:G82"/>
    <mergeCell ref="A90:B90"/>
    <mergeCell ref="C90:G90"/>
    <mergeCell ref="A91:B91"/>
    <mergeCell ref="C91:G91"/>
    <mergeCell ref="A92:B92"/>
    <mergeCell ref="A93:B93"/>
    <mergeCell ref="A86:B86"/>
    <mergeCell ref="C86:G86"/>
    <mergeCell ref="A87:B87"/>
    <mergeCell ref="C87:G87"/>
    <mergeCell ref="A88:B88"/>
    <mergeCell ref="A89:B89"/>
    <mergeCell ref="C89:G89"/>
    <mergeCell ref="C88:G88"/>
    <mergeCell ref="C92:G92"/>
    <mergeCell ref="C93:G93"/>
    <mergeCell ref="A97:B97"/>
    <mergeCell ref="A98:B98"/>
    <mergeCell ref="C98:G98"/>
    <mergeCell ref="A104:B104"/>
    <mergeCell ref="C104:G104"/>
    <mergeCell ref="A94:B94"/>
    <mergeCell ref="C94:F94"/>
    <mergeCell ref="A95:B95"/>
    <mergeCell ref="C95:F95"/>
    <mergeCell ref="A96:B96"/>
    <mergeCell ref="C96:G96"/>
    <mergeCell ref="C97:G97"/>
    <mergeCell ref="A111:B111"/>
    <mergeCell ref="A112:B112"/>
    <mergeCell ref="A113:B113"/>
    <mergeCell ref="C113:G113"/>
    <mergeCell ref="A114:B114"/>
    <mergeCell ref="C114:G114"/>
    <mergeCell ref="A106:B106"/>
    <mergeCell ref="C106:G106"/>
    <mergeCell ref="A107:B107"/>
    <mergeCell ref="A108:B108"/>
    <mergeCell ref="A109:B109"/>
    <mergeCell ref="A110:B110"/>
    <mergeCell ref="A118:B118"/>
    <mergeCell ref="C118:G118"/>
    <mergeCell ref="A119:B119"/>
    <mergeCell ref="C119:G119"/>
    <mergeCell ref="A120:B120"/>
    <mergeCell ref="C120:G120"/>
    <mergeCell ref="A115:B115"/>
    <mergeCell ref="C115:G115"/>
    <mergeCell ref="A116:B116"/>
    <mergeCell ref="C116:G116"/>
    <mergeCell ref="A117:B117"/>
    <mergeCell ref="C117:G117"/>
    <mergeCell ref="A124:B124"/>
    <mergeCell ref="C124:G124"/>
    <mergeCell ref="A125:B125"/>
    <mergeCell ref="C125:G125"/>
    <mergeCell ref="A126:B126"/>
    <mergeCell ref="C126:G126"/>
    <mergeCell ref="A121:B121"/>
    <mergeCell ref="C121:G121"/>
    <mergeCell ref="A122:B122"/>
    <mergeCell ref="C122:G122"/>
    <mergeCell ref="A123:B123"/>
    <mergeCell ref="C123:G123"/>
    <mergeCell ref="A136:B136"/>
    <mergeCell ref="C136:G136"/>
    <mergeCell ref="A137:B137"/>
    <mergeCell ref="C137:G137"/>
    <mergeCell ref="A138:B138"/>
    <mergeCell ref="C138:G138"/>
    <mergeCell ref="A132:B132"/>
    <mergeCell ref="C132:G132"/>
    <mergeCell ref="A134:B134"/>
    <mergeCell ref="C134:G134"/>
    <mergeCell ref="A135:B135"/>
    <mergeCell ref="C135:G135"/>
    <mergeCell ref="A147:B147"/>
    <mergeCell ref="C147:G147"/>
    <mergeCell ref="A148:B148"/>
    <mergeCell ref="C148:G148"/>
    <mergeCell ref="A149:B149"/>
    <mergeCell ref="C149:G149"/>
    <mergeCell ref="A139:B139"/>
    <mergeCell ref="C139:G139"/>
    <mergeCell ref="A140:B140"/>
    <mergeCell ref="C140:G140"/>
    <mergeCell ref="A141:B141"/>
    <mergeCell ref="C141:G141"/>
    <mergeCell ref="A153:B153"/>
    <mergeCell ref="C153:G153"/>
    <mergeCell ref="A154:B154"/>
    <mergeCell ref="C154:G154"/>
    <mergeCell ref="A155:B155"/>
    <mergeCell ref="C155:G155"/>
    <mergeCell ref="A150:B150"/>
    <mergeCell ref="C150:G150"/>
    <mergeCell ref="A151:B151"/>
    <mergeCell ref="C151:G151"/>
    <mergeCell ref="A152:B152"/>
    <mergeCell ref="C152:G152"/>
    <mergeCell ref="A165:B165"/>
    <mergeCell ref="C165:G165"/>
    <mergeCell ref="A166:B166"/>
    <mergeCell ref="C166:G166"/>
    <mergeCell ref="A167:B167"/>
    <mergeCell ref="C167:G167"/>
    <mergeCell ref="A156:B156"/>
    <mergeCell ref="A162:B162"/>
    <mergeCell ref="C162:G162"/>
    <mergeCell ref="A163:B163"/>
    <mergeCell ref="C163:G163"/>
    <mergeCell ref="A164:B164"/>
    <mergeCell ref="C164:G164"/>
    <mergeCell ref="C156:G156"/>
    <mergeCell ref="C173:G173"/>
    <mergeCell ref="A174:B174"/>
    <mergeCell ref="C174:G174"/>
    <mergeCell ref="A168:B168"/>
    <mergeCell ref="C168:G168"/>
    <mergeCell ref="A169:B169"/>
    <mergeCell ref="C169:G169"/>
    <mergeCell ref="A170:B170"/>
    <mergeCell ref="C170:G170"/>
    <mergeCell ref="A180:B180"/>
    <mergeCell ref="C180:G180"/>
    <mergeCell ref="A181:B181"/>
    <mergeCell ref="C181:G181"/>
    <mergeCell ref="A182:B182"/>
    <mergeCell ref="C182:G182"/>
    <mergeCell ref="A175:B175"/>
    <mergeCell ref="C175:G175"/>
    <mergeCell ref="A176:B176"/>
    <mergeCell ref="A177:B177"/>
    <mergeCell ref="C177:G177"/>
    <mergeCell ref="A178:B178"/>
    <mergeCell ref="C178:G178"/>
    <mergeCell ref="A198:B198"/>
    <mergeCell ref="C198:G198"/>
    <mergeCell ref="A199:B199"/>
    <mergeCell ref="C199:G199"/>
    <mergeCell ref="A200:B200"/>
    <mergeCell ref="C200:G200"/>
    <mergeCell ref="A195:B195"/>
    <mergeCell ref="C195:G195"/>
    <mergeCell ref="A196:B196"/>
    <mergeCell ref="C196:G196"/>
    <mergeCell ref="A197:B197"/>
    <mergeCell ref="C197:G197"/>
    <mergeCell ref="A192:B192"/>
    <mergeCell ref="C192:G192"/>
    <mergeCell ref="A193:B193"/>
    <mergeCell ref="C193:G193"/>
    <mergeCell ref="A194:B194"/>
    <mergeCell ref="C194:G194"/>
    <mergeCell ref="A184:B184"/>
    <mergeCell ref="C184:G184"/>
    <mergeCell ref="A190:B190"/>
    <mergeCell ref="C190:G190"/>
    <mergeCell ref="A191:B191"/>
    <mergeCell ref="C191:G191"/>
    <mergeCell ref="A204:B204"/>
    <mergeCell ref="C204:G204"/>
    <mergeCell ref="A205:B205"/>
    <mergeCell ref="C205:G205"/>
    <mergeCell ref="A206:B206"/>
    <mergeCell ref="A207:B207"/>
    <mergeCell ref="A201:B201"/>
    <mergeCell ref="C201:G201"/>
    <mergeCell ref="A202:B202"/>
    <mergeCell ref="C202:G202"/>
    <mergeCell ref="A203:B203"/>
    <mergeCell ref="C203:G203"/>
    <mergeCell ref="A212:B212"/>
    <mergeCell ref="C212:G212"/>
    <mergeCell ref="A213:B213"/>
    <mergeCell ref="C213:G213"/>
    <mergeCell ref="A214:B214"/>
    <mergeCell ref="C214:G214"/>
    <mergeCell ref="A208:B208"/>
    <mergeCell ref="C208:G208"/>
    <mergeCell ref="A209:B209"/>
    <mergeCell ref="A210:B210"/>
    <mergeCell ref="C210:G210"/>
    <mergeCell ref="A211:B211"/>
    <mergeCell ref="C211:G211"/>
    <mergeCell ref="A218:B218"/>
    <mergeCell ref="C218:G218"/>
    <mergeCell ref="A219:B219"/>
    <mergeCell ref="C219:G219"/>
    <mergeCell ref="A220:B220"/>
    <mergeCell ref="C220:G220"/>
    <mergeCell ref="A215:B215"/>
    <mergeCell ref="C215:G215"/>
    <mergeCell ref="A216:B216"/>
    <mergeCell ref="C216:G216"/>
    <mergeCell ref="A217:B217"/>
    <mergeCell ref="C217:G217"/>
    <mergeCell ref="A224:B224"/>
    <mergeCell ref="C224:G224"/>
    <mergeCell ref="A225:B225"/>
    <mergeCell ref="C225:G225"/>
    <mergeCell ref="A226:B226"/>
    <mergeCell ref="C226:G226"/>
    <mergeCell ref="A221:B221"/>
    <mergeCell ref="C221:G221"/>
    <mergeCell ref="A222:B222"/>
    <mergeCell ref="C222:G222"/>
    <mergeCell ref="A223:B223"/>
    <mergeCell ref="C223:G223"/>
    <mergeCell ref="A230:B230"/>
    <mergeCell ref="C230:G230"/>
    <mergeCell ref="A231:B231"/>
    <mergeCell ref="C231:G231"/>
    <mergeCell ref="A232:B232"/>
    <mergeCell ref="C232:G232"/>
    <mergeCell ref="A227:B227"/>
    <mergeCell ref="C227:G227"/>
    <mergeCell ref="A228:B228"/>
    <mergeCell ref="C228:G228"/>
    <mergeCell ref="A229:B229"/>
    <mergeCell ref="C229:G229"/>
    <mergeCell ref="A236:B236"/>
    <mergeCell ref="C236:G236"/>
    <mergeCell ref="A237:B237"/>
    <mergeCell ref="C237:G237"/>
    <mergeCell ref="A238:B238"/>
    <mergeCell ref="C238:G238"/>
    <mergeCell ref="A233:B233"/>
    <mergeCell ref="C233:G233"/>
    <mergeCell ref="A234:B234"/>
    <mergeCell ref="C234:G234"/>
    <mergeCell ref="A235:B235"/>
    <mergeCell ref="C235:G235"/>
    <mergeCell ref="A242:B242"/>
    <mergeCell ref="C242:G242"/>
    <mergeCell ref="A243:B243"/>
    <mergeCell ref="C243:G243"/>
    <mergeCell ref="A244:B244"/>
    <mergeCell ref="C244:G244"/>
    <mergeCell ref="A239:B239"/>
    <mergeCell ref="C239:G239"/>
    <mergeCell ref="A240:B240"/>
    <mergeCell ref="C240:G240"/>
    <mergeCell ref="A241:B241"/>
    <mergeCell ref="C241:G241"/>
    <mergeCell ref="A248:B248"/>
    <mergeCell ref="C248:G248"/>
    <mergeCell ref="A249:B249"/>
    <mergeCell ref="C249:G249"/>
    <mergeCell ref="A250:B250"/>
    <mergeCell ref="C250:G250"/>
    <mergeCell ref="A245:B245"/>
    <mergeCell ref="C245:G245"/>
    <mergeCell ref="A246:B246"/>
    <mergeCell ref="C246:G246"/>
    <mergeCell ref="A247:B247"/>
    <mergeCell ref="C247:G247"/>
    <mergeCell ref="A254:B254"/>
    <mergeCell ref="C254:G254"/>
    <mergeCell ref="A255:B255"/>
    <mergeCell ref="C255:G255"/>
    <mergeCell ref="A256:B256"/>
    <mergeCell ref="C256:G256"/>
    <mergeCell ref="A251:B251"/>
    <mergeCell ref="C251:G251"/>
    <mergeCell ref="A252:B252"/>
    <mergeCell ref="C252:G252"/>
    <mergeCell ref="A253:B253"/>
    <mergeCell ref="C253:G253"/>
    <mergeCell ref="A260:B260"/>
    <mergeCell ref="C260:G260"/>
    <mergeCell ref="A261:B261"/>
    <mergeCell ref="C261:G261"/>
    <mergeCell ref="A262:B262"/>
    <mergeCell ref="C262:G262"/>
    <mergeCell ref="A257:B257"/>
    <mergeCell ref="C257:G257"/>
    <mergeCell ref="A258:B258"/>
    <mergeCell ref="C258:G258"/>
    <mergeCell ref="A259:B259"/>
    <mergeCell ref="C259:G259"/>
    <mergeCell ref="A266:B266"/>
    <mergeCell ref="C266:G266"/>
    <mergeCell ref="A267:B267"/>
    <mergeCell ref="C267:G267"/>
    <mergeCell ref="A268:B268"/>
    <mergeCell ref="C268:G268"/>
    <mergeCell ref="A263:B263"/>
    <mergeCell ref="C263:G263"/>
    <mergeCell ref="A264:B264"/>
    <mergeCell ref="C264:G264"/>
    <mergeCell ref="A265:B265"/>
    <mergeCell ref="C265:G265"/>
    <mergeCell ref="A272:B272"/>
    <mergeCell ref="C272:G272"/>
    <mergeCell ref="A273:B273"/>
    <mergeCell ref="C273:G273"/>
    <mergeCell ref="A274:B274"/>
    <mergeCell ref="C274:G274"/>
    <mergeCell ref="A269:B269"/>
    <mergeCell ref="C269:G269"/>
    <mergeCell ref="A270:B270"/>
    <mergeCell ref="C270:G270"/>
    <mergeCell ref="A271:B271"/>
    <mergeCell ref="C271:G271"/>
    <mergeCell ref="A278:B278"/>
    <mergeCell ref="C278:G278"/>
    <mergeCell ref="A279:B279"/>
    <mergeCell ref="C279:G279"/>
    <mergeCell ref="A280:B280"/>
    <mergeCell ref="C280:G280"/>
    <mergeCell ref="A275:B275"/>
    <mergeCell ref="C275:G275"/>
    <mergeCell ref="A276:B276"/>
    <mergeCell ref="C276:G276"/>
    <mergeCell ref="A277:B277"/>
    <mergeCell ref="C277:G277"/>
    <mergeCell ref="A284:B284"/>
    <mergeCell ref="C284:G284"/>
    <mergeCell ref="A285:B285"/>
    <mergeCell ref="C285:G285"/>
    <mergeCell ref="A286:B286"/>
    <mergeCell ref="C286:G286"/>
    <mergeCell ref="A281:B281"/>
    <mergeCell ref="C281:G281"/>
    <mergeCell ref="A282:B282"/>
    <mergeCell ref="C282:G282"/>
    <mergeCell ref="A283:B283"/>
    <mergeCell ref="C283:G283"/>
    <mergeCell ref="A290:B290"/>
    <mergeCell ref="C290:G290"/>
    <mergeCell ref="A291:B291"/>
    <mergeCell ref="C291:G291"/>
    <mergeCell ref="A292:B292"/>
    <mergeCell ref="C292:G292"/>
    <mergeCell ref="A287:B287"/>
    <mergeCell ref="C287:G287"/>
    <mergeCell ref="A288:B288"/>
    <mergeCell ref="C288:G288"/>
    <mergeCell ref="A289:B289"/>
    <mergeCell ref="C289:G289"/>
    <mergeCell ref="A296:B296"/>
    <mergeCell ref="C296:G296"/>
    <mergeCell ref="A297:B297"/>
    <mergeCell ref="C297:G297"/>
    <mergeCell ref="A298:B298"/>
    <mergeCell ref="C298:G298"/>
    <mergeCell ref="A293:B293"/>
    <mergeCell ref="C293:G293"/>
    <mergeCell ref="A294:B294"/>
    <mergeCell ref="C294:G294"/>
    <mergeCell ref="A295:B295"/>
    <mergeCell ref="C295:G295"/>
    <mergeCell ref="A302:B302"/>
    <mergeCell ref="C302:G302"/>
    <mergeCell ref="A303:B303"/>
    <mergeCell ref="C303:G303"/>
    <mergeCell ref="A304:B304"/>
    <mergeCell ref="C304:G304"/>
    <mergeCell ref="A299:B299"/>
    <mergeCell ref="C299:G299"/>
    <mergeCell ref="A300:B300"/>
    <mergeCell ref="C300:G300"/>
    <mergeCell ref="A301:B301"/>
    <mergeCell ref="C301:G301"/>
    <mergeCell ref="A308:B308"/>
    <mergeCell ref="C308:G308"/>
    <mergeCell ref="A309:B309"/>
    <mergeCell ref="C309:G309"/>
    <mergeCell ref="A310:B310"/>
    <mergeCell ref="C310:G310"/>
    <mergeCell ref="A305:B305"/>
    <mergeCell ref="C305:G305"/>
    <mergeCell ref="A306:B306"/>
    <mergeCell ref="C306:G306"/>
    <mergeCell ref="A307:B307"/>
    <mergeCell ref="C307:G307"/>
    <mergeCell ref="A314:B314"/>
    <mergeCell ref="C314:G314"/>
    <mergeCell ref="A315:B315"/>
    <mergeCell ref="C315:G315"/>
    <mergeCell ref="A316:B316"/>
    <mergeCell ref="C316:G316"/>
    <mergeCell ref="A311:B311"/>
    <mergeCell ref="C311:G311"/>
    <mergeCell ref="A312:B312"/>
    <mergeCell ref="C312:G312"/>
    <mergeCell ref="A313:B313"/>
    <mergeCell ref="C313:G313"/>
    <mergeCell ref="A320:B320"/>
    <mergeCell ref="C320:G320"/>
    <mergeCell ref="A321:B321"/>
    <mergeCell ref="C321:G321"/>
    <mergeCell ref="A322:B322"/>
    <mergeCell ref="C322:G322"/>
    <mergeCell ref="A317:B317"/>
    <mergeCell ref="C317:G317"/>
    <mergeCell ref="A318:B318"/>
    <mergeCell ref="C318:G318"/>
    <mergeCell ref="A319:B319"/>
    <mergeCell ref="C319:G319"/>
    <mergeCell ref="A326:B326"/>
    <mergeCell ref="C326:G326"/>
    <mergeCell ref="A327:B327"/>
    <mergeCell ref="C327:G327"/>
    <mergeCell ref="A328:B328"/>
    <mergeCell ref="C328:G328"/>
    <mergeCell ref="A323:B323"/>
    <mergeCell ref="C323:G323"/>
    <mergeCell ref="A324:B324"/>
    <mergeCell ref="C324:G324"/>
    <mergeCell ref="A325:B325"/>
    <mergeCell ref="C325:G325"/>
    <mergeCell ref="A332:B332"/>
    <mergeCell ref="C332:G332"/>
    <mergeCell ref="A333:B333"/>
    <mergeCell ref="C333:G333"/>
    <mergeCell ref="A334:B334"/>
    <mergeCell ref="C334:G334"/>
    <mergeCell ref="A329:B329"/>
    <mergeCell ref="C329:G329"/>
    <mergeCell ref="A330:B330"/>
    <mergeCell ref="C330:G330"/>
    <mergeCell ref="A331:B331"/>
    <mergeCell ref="C331:G331"/>
    <mergeCell ref="A338:B338"/>
    <mergeCell ref="C338:G338"/>
    <mergeCell ref="A339:H339"/>
    <mergeCell ref="A360:B360"/>
    <mergeCell ref="C360:G360"/>
    <mergeCell ref="A361:B361"/>
    <mergeCell ref="C361:G361"/>
    <mergeCell ref="A335:B335"/>
    <mergeCell ref="C335:G335"/>
    <mergeCell ref="A336:B336"/>
    <mergeCell ref="C336:G336"/>
    <mergeCell ref="A337:B337"/>
    <mergeCell ref="C337:G337"/>
    <mergeCell ref="A365:B365"/>
    <mergeCell ref="C365:G365"/>
    <mergeCell ref="A366:B366"/>
    <mergeCell ref="C366:G366"/>
    <mergeCell ref="A367:B367"/>
    <mergeCell ref="C367:G367"/>
    <mergeCell ref="A362:B362"/>
    <mergeCell ref="C362:G362"/>
    <mergeCell ref="A363:B363"/>
    <mergeCell ref="C363:G363"/>
    <mergeCell ref="A364:B364"/>
    <mergeCell ref="C364:G364"/>
    <mergeCell ref="A371:B371"/>
    <mergeCell ref="C371:G371"/>
    <mergeCell ref="A372:B372"/>
    <mergeCell ref="C372:G372"/>
    <mergeCell ref="A373:B373"/>
    <mergeCell ref="C373:G373"/>
    <mergeCell ref="A368:B368"/>
    <mergeCell ref="C368:G368"/>
    <mergeCell ref="A369:B369"/>
    <mergeCell ref="C369:G369"/>
    <mergeCell ref="A370:B370"/>
    <mergeCell ref="C370:G370"/>
    <mergeCell ref="A377:B377"/>
    <mergeCell ref="C377:G377"/>
    <mergeCell ref="A378:B378"/>
    <mergeCell ref="C378:G378"/>
    <mergeCell ref="A379:B379"/>
    <mergeCell ref="C379:G379"/>
    <mergeCell ref="A374:B374"/>
    <mergeCell ref="C374:G374"/>
    <mergeCell ref="A375:B375"/>
    <mergeCell ref="C375:G375"/>
    <mergeCell ref="A376:B376"/>
    <mergeCell ref="C376:G376"/>
    <mergeCell ref="A383:B383"/>
    <mergeCell ref="C383:G383"/>
    <mergeCell ref="A384:B384"/>
    <mergeCell ref="C384:G384"/>
    <mergeCell ref="A385:B385"/>
    <mergeCell ref="C385:G385"/>
    <mergeCell ref="A380:B380"/>
    <mergeCell ref="C380:G380"/>
    <mergeCell ref="A381:B381"/>
    <mergeCell ref="C381:G381"/>
    <mergeCell ref="A382:B382"/>
    <mergeCell ref="C382:G382"/>
    <mergeCell ref="A390:B391"/>
    <mergeCell ref="C390:G391"/>
    <mergeCell ref="A392:B392"/>
    <mergeCell ref="C392:G392"/>
    <mergeCell ref="A393:H393"/>
    <mergeCell ref="A386:B386"/>
    <mergeCell ref="C386:G386"/>
    <mergeCell ref="A387:B387"/>
    <mergeCell ref="C387:G387"/>
    <mergeCell ref="A388:B388"/>
    <mergeCell ref="C388:G388"/>
    <mergeCell ref="A389:P389"/>
    <mergeCell ref="O390:P390"/>
    <mergeCell ref="K390:L390"/>
    <mergeCell ref="A397:B397"/>
    <mergeCell ref="C397:F397"/>
    <mergeCell ref="A398:B398"/>
    <mergeCell ref="C398:F398"/>
    <mergeCell ref="A399:B399"/>
    <mergeCell ref="C399:F399"/>
    <mergeCell ref="A394:B394"/>
    <mergeCell ref="C394:G394"/>
    <mergeCell ref="A395:B395"/>
    <mergeCell ref="C395:G395"/>
    <mergeCell ref="A396:B396"/>
    <mergeCell ref="C396:G396"/>
    <mergeCell ref="A403:B403"/>
    <mergeCell ref="C403:G403"/>
    <mergeCell ref="A404:B404"/>
    <mergeCell ref="C404:G404"/>
    <mergeCell ref="A405:B405"/>
    <mergeCell ref="C405:G405"/>
    <mergeCell ref="A400:B400"/>
    <mergeCell ref="C400:F400"/>
    <mergeCell ref="A401:B401"/>
    <mergeCell ref="C401:F401"/>
    <mergeCell ref="A402:B402"/>
    <mergeCell ref="C402:G402"/>
    <mergeCell ref="A409:B409"/>
    <mergeCell ref="C409:G409"/>
    <mergeCell ref="A410:B410"/>
    <mergeCell ref="C410:G410"/>
    <mergeCell ref="A411:B411"/>
    <mergeCell ref="C411:G411"/>
    <mergeCell ref="A406:B406"/>
    <mergeCell ref="C406:G406"/>
    <mergeCell ref="A407:B407"/>
    <mergeCell ref="C407:G407"/>
    <mergeCell ref="A408:B408"/>
    <mergeCell ref="C408:G408"/>
    <mergeCell ref="A415:B415"/>
    <mergeCell ref="C415:G415"/>
    <mergeCell ref="A416:B416"/>
    <mergeCell ref="C416:G416"/>
    <mergeCell ref="A417:B417"/>
    <mergeCell ref="C417:G417"/>
    <mergeCell ref="A412:B412"/>
    <mergeCell ref="C412:G412"/>
    <mergeCell ref="A413:B413"/>
    <mergeCell ref="C413:G413"/>
    <mergeCell ref="A414:B414"/>
    <mergeCell ref="C414:G414"/>
    <mergeCell ref="A421:B421"/>
    <mergeCell ref="C421:G421"/>
    <mergeCell ref="A422:B422"/>
    <mergeCell ref="C422:G422"/>
    <mergeCell ref="A423:B423"/>
    <mergeCell ref="C423:G423"/>
    <mergeCell ref="A418:B418"/>
    <mergeCell ref="C418:G418"/>
    <mergeCell ref="A419:B419"/>
    <mergeCell ref="C419:G419"/>
    <mergeCell ref="A420:B420"/>
    <mergeCell ref="C420:G420"/>
    <mergeCell ref="A427:B427"/>
    <mergeCell ref="C427:G427"/>
    <mergeCell ref="A428:B428"/>
    <mergeCell ref="C428:G428"/>
    <mergeCell ref="A429:B429"/>
    <mergeCell ref="C429:G429"/>
    <mergeCell ref="A424:B424"/>
    <mergeCell ref="C424:G424"/>
    <mergeCell ref="A425:B425"/>
    <mergeCell ref="C425:G425"/>
    <mergeCell ref="A426:B426"/>
    <mergeCell ref="C426:G426"/>
    <mergeCell ref="A433:B433"/>
    <mergeCell ref="C433:G433"/>
    <mergeCell ref="A434:B434"/>
    <mergeCell ref="C434:G434"/>
    <mergeCell ref="A435:B435"/>
    <mergeCell ref="C435:G435"/>
    <mergeCell ref="A430:B430"/>
    <mergeCell ref="C430:G430"/>
    <mergeCell ref="A431:B431"/>
    <mergeCell ref="C431:G431"/>
    <mergeCell ref="A432:B432"/>
    <mergeCell ref="C432:G432"/>
    <mergeCell ref="A439:B439"/>
    <mergeCell ref="C439:G439"/>
    <mergeCell ref="A440:B440"/>
    <mergeCell ref="C440:G440"/>
    <mergeCell ref="A441:B441"/>
    <mergeCell ref="C441:G441"/>
    <mergeCell ref="A436:B436"/>
    <mergeCell ref="C436:G436"/>
    <mergeCell ref="A437:B437"/>
    <mergeCell ref="C437:G437"/>
    <mergeCell ref="A438:B438"/>
    <mergeCell ref="C438:G438"/>
    <mergeCell ref="A445:B445"/>
    <mergeCell ref="C445:G445"/>
    <mergeCell ref="A446:B446"/>
    <mergeCell ref="C446:G446"/>
    <mergeCell ref="A447:B447"/>
    <mergeCell ref="C447:G447"/>
    <mergeCell ref="A442:B442"/>
    <mergeCell ref="C442:G442"/>
    <mergeCell ref="A443:B443"/>
    <mergeCell ref="C443:G443"/>
    <mergeCell ref="A444:B444"/>
    <mergeCell ref="C444:G444"/>
    <mergeCell ref="A451:B451"/>
    <mergeCell ref="C451:G451"/>
    <mergeCell ref="A452:B452"/>
    <mergeCell ref="C452:G452"/>
    <mergeCell ref="A453:B453"/>
    <mergeCell ref="C453:G453"/>
    <mergeCell ref="A448:B448"/>
    <mergeCell ref="C448:G448"/>
    <mergeCell ref="A449:B449"/>
    <mergeCell ref="C449:G449"/>
    <mergeCell ref="A450:B450"/>
    <mergeCell ref="C450:G450"/>
    <mergeCell ref="A457:B457"/>
    <mergeCell ref="C457:G457"/>
    <mergeCell ref="A458:B458"/>
    <mergeCell ref="C458:G458"/>
    <mergeCell ref="A459:B459"/>
    <mergeCell ref="C459:G459"/>
    <mergeCell ref="A454:B454"/>
    <mergeCell ref="C454:G454"/>
    <mergeCell ref="A455:B455"/>
    <mergeCell ref="C455:G455"/>
    <mergeCell ref="A456:B456"/>
    <mergeCell ref="C456:G456"/>
    <mergeCell ref="A463:B463"/>
    <mergeCell ref="C463:G463"/>
    <mergeCell ref="A464:B464"/>
    <mergeCell ref="C464:G464"/>
    <mergeCell ref="A465:B465"/>
    <mergeCell ref="C465:G465"/>
    <mergeCell ref="A460:B460"/>
    <mergeCell ref="C460:G460"/>
    <mergeCell ref="A461:B461"/>
    <mergeCell ref="C461:G461"/>
    <mergeCell ref="A462:B462"/>
    <mergeCell ref="C462:G462"/>
    <mergeCell ref="A469:B469"/>
    <mergeCell ref="C469:G469"/>
    <mergeCell ref="A470:B470"/>
    <mergeCell ref="C470:G470"/>
    <mergeCell ref="A471:B471"/>
    <mergeCell ref="C471:G471"/>
    <mergeCell ref="A466:B466"/>
    <mergeCell ref="C466:G466"/>
    <mergeCell ref="A467:B467"/>
    <mergeCell ref="C467:G467"/>
    <mergeCell ref="A468:B468"/>
    <mergeCell ref="C468:G468"/>
  </mergeCells>
  <dataValidations count="1">
    <dataValidation type="decimal" allowBlank="1" showErrorMessage="1" errorTitle="Ошибка" error="Допускается ввод только действительных чисел!" sqref="J361">
      <formula1>-9.99999999999999E+23</formula1>
      <formula2>9.99999999999999E+23</formula2>
    </dataValidation>
  </dataValidations>
  <pageMargins left="0.39370078740157483" right="0.31496062992125984" top="0.39370078740157483" bottom="0.31496062992125984" header="0.19685039370078741" footer="0.19685039370078741"/>
  <pageSetup paperSize="9" scale="141" orientation="portrait" r:id="rId1"/>
  <headerFooter alignWithMargins="0"/>
  <rowBreaks count="3" manualBreakCount="3">
    <brk id="97" max="25" man="1"/>
    <brk id="243" max="25" man="1"/>
    <brk id="388" max="2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C02_1127024000399_01_0_69_0</vt:lpstr>
      <vt:lpstr>'C02_1127024000399_01_0_69_0'!Заголовки_для_печати</vt:lpstr>
      <vt:lpstr>'C02_1127024000399_01_0_69_0'!Область_печати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Сигаловская М</dc:creator>
  <cp:lastModifiedBy>ПО</cp:lastModifiedBy>
  <dcterms:created xsi:type="dcterms:W3CDTF">2021-04-20T11:11:31Z</dcterms:created>
  <dcterms:modified xsi:type="dcterms:W3CDTF">2025-04-21T08:07:46Z</dcterms:modified>
</cp:coreProperties>
</file>