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lan_otd\Desktop\ИП 2025\ФОРМЫ 380 2025\"/>
    </mc:Choice>
  </mc:AlternateContent>
  <bookViews>
    <workbookView xWindow="240" yWindow="-225" windowWidth="14280" windowHeight="11505"/>
  </bookViews>
  <sheets>
    <sheet name="I0228_1127024000399_3_0_69_1" sheetId="1" r:id="rId1"/>
  </sheets>
  <externalReferences>
    <externalReference r:id="rId2"/>
  </externalReferences>
  <definedNames>
    <definedName name="_xlnm._FilterDatabase" localSheetId="0" hidden="1">I0228_1127024000399_3_0_69_1!$A$11:$AO$93</definedName>
    <definedName name="_xlnm.Print_Area" localSheetId="0">I0228_1127024000399_3_0_69_1!$A$1:$AO$90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N23" i="1" l="1"/>
  <c r="AN43" i="1"/>
  <c r="AM23" i="1"/>
  <c r="AN19" i="1" l="1"/>
  <c r="AN46" i="1"/>
  <c r="AN50" i="1"/>
  <c r="AN58" i="1"/>
  <c r="AN76" i="1"/>
  <c r="AN81" i="1"/>
  <c r="AN84" i="1"/>
  <c r="AN86" i="1"/>
  <c r="AN88" i="1"/>
  <c r="AN91" i="1"/>
  <c r="AM41" i="1"/>
  <c r="AM43" i="1"/>
  <c r="AM46" i="1"/>
  <c r="AM50" i="1"/>
  <c r="AM51" i="1"/>
  <c r="AM54" i="1"/>
  <c r="AM58" i="1"/>
  <c r="AM75" i="1"/>
  <c r="AM76" i="1"/>
  <c r="AM79" i="1"/>
  <c r="AM80" i="1"/>
  <c r="AM81" i="1"/>
  <c r="AM84" i="1"/>
  <c r="AM85" i="1"/>
  <c r="AM86" i="1"/>
  <c r="AM88" i="1"/>
  <c r="AM89" i="1"/>
  <c r="AM90" i="1"/>
  <c r="AM91" i="1"/>
  <c r="K23" i="1" l="1"/>
  <c r="P81" i="1" l="1"/>
  <c r="P76" i="1"/>
  <c r="P50" i="1"/>
  <c r="N46" i="1"/>
  <c r="N39" i="1"/>
  <c r="M54" i="1"/>
  <c r="M48" i="1"/>
  <c r="Y91" i="1"/>
  <c r="K91" i="1"/>
  <c r="AL41" i="1"/>
  <c r="X20" i="1" l="1"/>
  <c r="X23" i="1"/>
  <c r="X24" i="1"/>
  <c r="X25" i="1"/>
  <c r="X26" i="1"/>
  <c r="X27" i="1"/>
  <c r="X28" i="1"/>
  <c r="X30" i="1"/>
  <c r="X31" i="1"/>
  <c r="X32" i="1"/>
  <c r="X33" i="1"/>
  <c r="X34" i="1"/>
  <c r="X35" i="1"/>
  <c r="X36" i="1"/>
  <c r="X40" i="1"/>
  <c r="X41" i="1"/>
  <c r="X43" i="1"/>
  <c r="X44" i="1"/>
  <c r="X45" i="1"/>
  <c r="X46" i="1"/>
  <c r="X49" i="1"/>
  <c r="X50" i="1"/>
  <c r="X51" i="1"/>
  <c r="X53" i="1"/>
  <c r="X54" i="1"/>
  <c r="X55" i="1"/>
  <c r="X58" i="1"/>
  <c r="X59" i="1"/>
  <c r="X60" i="1"/>
  <c r="X61" i="1"/>
  <c r="X62" i="1"/>
  <c r="X63" i="1"/>
  <c r="X64" i="1"/>
  <c r="X65" i="1"/>
  <c r="X67" i="1"/>
  <c r="X69" i="1"/>
  <c r="X71" i="1"/>
  <c r="X72" i="1"/>
  <c r="X75" i="1"/>
  <c r="X76" i="1"/>
  <c r="X77" i="1"/>
  <c r="X79" i="1"/>
  <c r="X80" i="1"/>
  <c r="X81" i="1"/>
  <c r="X82" i="1"/>
  <c r="X84" i="1"/>
  <c r="X85" i="1"/>
  <c r="X86" i="1"/>
  <c r="X87" i="1"/>
  <c r="X88" i="1"/>
  <c r="X89" i="1"/>
  <c r="X90" i="1"/>
  <c r="X91" i="1"/>
  <c r="Z76" i="1"/>
  <c r="Z77" i="1"/>
  <c r="Z81" i="1"/>
  <c r="Z50" i="1"/>
  <c r="I39" i="1" l="1"/>
  <c r="H76" i="1"/>
  <c r="H75" i="1" l="1"/>
  <c r="U83" i="1" l="1"/>
  <c r="U18" i="1" s="1"/>
  <c r="U78" i="1"/>
  <c r="U74" i="1"/>
  <c r="U70" i="1"/>
  <c r="U15" i="1" s="1"/>
  <c r="U68" i="1"/>
  <c r="U66" i="1" s="1"/>
  <c r="U57" i="1"/>
  <c r="U56" i="1" s="1"/>
  <c r="U52" i="1"/>
  <c r="U48" i="1"/>
  <c r="U47" i="1" s="1"/>
  <c r="U42" i="1"/>
  <c r="U39" i="1"/>
  <c r="U22" i="1"/>
  <c r="U21" i="1" s="1"/>
  <c r="U20" i="1" s="1"/>
  <c r="U13" i="1" s="1"/>
  <c r="U17" i="1"/>
  <c r="U14" i="1"/>
  <c r="U73" i="1" l="1"/>
  <c r="U16" i="1" s="1"/>
  <c r="U12" i="1" s="1"/>
  <c r="U38" i="1"/>
  <c r="H52" i="1" l="1"/>
  <c r="H49" i="1"/>
  <c r="H40" i="1"/>
  <c r="H39" i="1" s="1"/>
  <c r="AH41" i="1"/>
  <c r="AN41" i="1" s="1"/>
  <c r="AG13" i="1"/>
  <c r="AF22" i="1"/>
  <c r="AF57" i="1"/>
  <c r="AF56" i="1" s="1"/>
  <c r="AF78" i="1"/>
  <c r="AF77" i="1"/>
  <c r="AE77" i="1"/>
  <c r="P77" i="1" s="1"/>
  <c r="AE22" i="1"/>
  <c r="AN77" i="1" l="1"/>
  <c r="AM77" i="1"/>
  <c r="Z41" i="1"/>
  <c r="P41" i="1"/>
  <c r="AH57" i="1"/>
  <c r="AH68" i="1"/>
  <c r="AH45" i="1"/>
  <c r="AH23" i="1"/>
  <c r="AJ91" i="1" l="1"/>
  <c r="AL91" i="1"/>
  <c r="P91" i="1" l="1"/>
  <c r="Z91" i="1"/>
  <c r="AH43" i="1"/>
  <c r="M53" i="1" l="1"/>
  <c r="M55" i="1"/>
  <c r="M52" i="1" l="1"/>
  <c r="AF2" i="1" l="1"/>
  <c r="AH51" i="1" l="1"/>
  <c r="AN51" i="1" s="1"/>
  <c r="AJ51" i="1"/>
  <c r="AL51" i="1"/>
  <c r="R50" i="1"/>
  <c r="P51" i="1" l="1"/>
  <c r="Z51" i="1"/>
  <c r="Q17" i="1"/>
  <c r="K24" i="1"/>
  <c r="K25" i="1"/>
  <c r="K27" i="1"/>
  <c r="K28" i="1"/>
  <c r="K30" i="1"/>
  <c r="K31" i="1"/>
  <c r="K32" i="1"/>
  <c r="K33" i="1"/>
  <c r="K35" i="1"/>
  <c r="K36" i="1"/>
  <c r="K40" i="1"/>
  <c r="K41" i="1"/>
  <c r="K43" i="1"/>
  <c r="K44" i="1"/>
  <c r="K46" i="1"/>
  <c r="K49" i="1"/>
  <c r="K50" i="1"/>
  <c r="K51" i="1"/>
  <c r="K53" i="1"/>
  <c r="K54" i="1"/>
  <c r="K55" i="1"/>
  <c r="K58" i="1"/>
  <c r="K59" i="1"/>
  <c r="K60" i="1"/>
  <c r="K61" i="1"/>
  <c r="K62" i="1"/>
  <c r="K63" i="1"/>
  <c r="K64" i="1"/>
  <c r="K65" i="1"/>
  <c r="K67" i="1"/>
  <c r="K69" i="1"/>
  <c r="K71" i="1"/>
  <c r="K72" i="1"/>
  <c r="K75" i="1"/>
  <c r="M75" i="1" s="1"/>
  <c r="K76" i="1"/>
  <c r="K77" i="1"/>
  <c r="K79" i="1"/>
  <c r="K80" i="1"/>
  <c r="K81" i="1"/>
  <c r="K82" i="1"/>
  <c r="K17" i="1" s="1"/>
  <c r="K84" i="1"/>
  <c r="K85" i="1"/>
  <c r="K86" i="1"/>
  <c r="K87" i="1"/>
  <c r="K88" i="1"/>
  <c r="K89" i="1"/>
  <c r="K90" i="1"/>
  <c r="AC83" i="1" l="1"/>
  <c r="AC78" i="1"/>
  <c r="AC74" i="1"/>
  <c r="AC70" i="1"/>
  <c r="AC68" i="1"/>
  <c r="AC57" i="1"/>
  <c r="AC52" i="1"/>
  <c r="AC48" i="1"/>
  <c r="AC45" i="1"/>
  <c r="AC39" i="1"/>
  <c r="AC34" i="1"/>
  <c r="AC29" i="1"/>
  <c r="AC26" i="1"/>
  <c r="AC22" i="1"/>
  <c r="AC17" i="1"/>
  <c r="AJ88" i="1"/>
  <c r="AL88" i="1"/>
  <c r="AH89" i="1"/>
  <c r="AN89" i="1" s="1"/>
  <c r="AJ89" i="1"/>
  <c r="AL89" i="1"/>
  <c r="AH90" i="1"/>
  <c r="AN90" i="1" s="1"/>
  <c r="AJ90" i="1"/>
  <c r="AL90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41" i="1"/>
  <c r="Y44" i="1"/>
  <c r="Y45" i="1"/>
  <c r="Y50" i="1"/>
  <c r="Y51" i="1"/>
  <c r="Y55" i="1"/>
  <c r="Y58" i="1"/>
  <c r="Y59" i="1"/>
  <c r="Y60" i="1"/>
  <c r="Y61" i="1"/>
  <c r="Y62" i="1"/>
  <c r="Y63" i="1"/>
  <c r="Y64" i="1"/>
  <c r="Y65" i="1"/>
  <c r="Y67" i="1"/>
  <c r="Y69" i="1"/>
  <c r="Y71" i="1"/>
  <c r="Y72" i="1"/>
  <c r="Y79" i="1"/>
  <c r="Y80" i="1"/>
  <c r="Y81" i="1"/>
  <c r="Y82" i="1"/>
  <c r="Y84" i="1"/>
  <c r="Y85" i="1"/>
  <c r="Y86" i="1"/>
  <c r="Y87" i="1"/>
  <c r="Y88" i="1"/>
  <c r="Y89" i="1"/>
  <c r="Y90" i="1"/>
  <c r="H78" i="1"/>
  <c r="I78" i="1"/>
  <c r="Y78" i="1" s="1"/>
  <c r="J78" i="1"/>
  <c r="L78" i="1"/>
  <c r="M78" i="1"/>
  <c r="N78" i="1"/>
  <c r="O78" i="1"/>
  <c r="Q78" i="1"/>
  <c r="S78" i="1"/>
  <c r="T78" i="1"/>
  <c r="V78" i="1"/>
  <c r="W78" i="1"/>
  <c r="AA78" i="1"/>
  <c r="AB78" i="1"/>
  <c r="AD78" i="1"/>
  <c r="AE78" i="1"/>
  <c r="AG78" i="1"/>
  <c r="AI78" i="1"/>
  <c r="AK78" i="1"/>
  <c r="H74" i="1"/>
  <c r="J74" i="1"/>
  <c r="L74" i="1"/>
  <c r="N74" i="1"/>
  <c r="O74" i="1"/>
  <c r="Q74" i="1"/>
  <c r="S74" i="1"/>
  <c r="T74" i="1"/>
  <c r="V74" i="1"/>
  <c r="W74" i="1"/>
  <c r="AA74" i="1"/>
  <c r="AB74" i="1"/>
  <c r="AD74" i="1"/>
  <c r="AE74" i="1"/>
  <c r="AF74" i="1"/>
  <c r="AG74" i="1"/>
  <c r="AI74" i="1"/>
  <c r="AK74" i="1"/>
  <c r="S48" i="1"/>
  <c r="J39" i="1"/>
  <c r="L39" i="1"/>
  <c r="M39" i="1"/>
  <c r="O39" i="1"/>
  <c r="Q39" i="1"/>
  <c r="S39" i="1"/>
  <c r="H83" i="1"/>
  <c r="I83" i="1"/>
  <c r="Y83" i="1" s="1"/>
  <c r="J83" i="1"/>
  <c r="L83" i="1"/>
  <c r="O83" i="1"/>
  <c r="R83" i="1"/>
  <c r="R18" i="1" s="1"/>
  <c r="T83" i="1"/>
  <c r="T18" i="1" s="1"/>
  <c r="V83" i="1"/>
  <c r="W83" i="1"/>
  <c r="AA83" i="1"/>
  <c r="AB83" i="1"/>
  <c r="AD83" i="1"/>
  <c r="AE83" i="1"/>
  <c r="AG83" i="1"/>
  <c r="AI83" i="1"/>
  <c r="AK83" i="1"/>
  <c r="H48" i="1"/>
  <c r="J48" i="1"/>
  <c r="L48" i="1"/>
  <c r="M47" i="1"/>
  <c r="N48" i="1"/>
  <c r="O48" i="1"/>
  <c r="Q48" i="1"/>
  <c r="I48" i="1"/>
  <c r="Y48" i="1" s="1"/>
  <c r="T48" i="1"/>
  <c r="V48" i="1"/>
  <c r="W48" i="1"/>
  <c r="AA48" i="1"/>
  <c r="AB48" i="1"/>
  <c r="AD48" i="1"/>
  <c r="AE48" i="1"/>
  <c r="AG48" i="1"/>
  <c r="AI48" i="1"/>
  <c r="AK48" i="1"/>
  <c r="Q22" i="1"/>
  <c r="Q21" i="1" s="1"/>
  <c r="S22" i="1"/>
  <c r="S21" i="1" s="1"/>
  <c r="T22" i="1"/>
  <c r="T21" i="1" s="1"/>
  <c r="R17" i="1"/>
  <c r="S17" i="1"/>
  <c r="T17" i="1"/>
  <c r="R81" i="1"/>
  <c r="AM78" i="1" l="1"/>
  <c r="AM74" i="1"/>
  <c r="P90" i="1"/>
  <c r="P89" i="1"/>
  <c r="P88" i="1"/>
  <c r="AC56" i="1"/>
  <c r="Z90" i="1"/>
  <c r="X78" i="1"/>
  <c r="Z89" i="1"/>
  <c r="Z88" i="1"/>
  <c r="X48" i="1"/>
  <c r="X83" i="1"/>
  <c r="X74" i="1"/>
  <c r="AC47" i="1"/>
  <c r="K34" i="1"/>
  <c r="AC42" i="1"/>
  <c r="K45" i="1"/>
  <c r="AC66" i="1"/>
  <c r="AC15" i="1"/>
  <c r="AC21" i="1"/>
  <c r="K26" i="1"/>
  <c r="AC18" i="1"/>
  <c r="K83" i="1"/>
  <c r="K18" i="1" s="1"/>
  <c r="K48" i="1"/>
  <c r="K78" i="1"/>
  <c r="AC73" i="1"/>
  <c r="K74" i="1"/>
  <c r="AC38" i="1" l="1"/>
  <c r="AC37" i="1" s="1"/>
  <c r="AC20" i="1"/>
  <c r="AC16" i="1"/>
  <c r="S46" i="1"/>
  <c r="AC13" i="1" l="1"/>
  <c r="AC14" i="1"/>
  <c r="R41" i="1"/>
  <c r="AC12" i="1" l="1"/>
  <c r="R76" i="1"/>
  <c r="R77" i="1"/>
  <c r="R51" i="1"/>
  <c r="M74" i="1" l="1"/>
  <c r="I68" i="1" l="1"/>
  <c r="I66" i="1" l="1"/>
  <c r="Y66" i="1" s="1"/>
  <c r="Y68" i="1"/>
  <c r="Y77" i="1"/>
  <c r="Y76" i="1"/>
  <c r="Y54" i="1" l="1"/>
  <c r="I74" i="1" l="1"/>
  <c r="Y74" i="1" s="1"/>
  <c r="Y75" i="1"/>
  <c r="Y46" i="1"/>
  <c r="Y23" i="1" l="1"/>
  <c r="AF73" i="1"/>
  <c r="AE42" i="1"/>
  <c r="AE39" i="1"/>
  <c r="AE73" i="1"/>
  <c r="AF16" i="1" l="1"/>
  <c r="AE38" i="1"/>
  <c r="AD45" i="1"/>
  <c r="AF36" i="1"/>
  <c r="J22" i="1"/>
  <c r="L22" i="1"/>
  <c r="M22" i="1"/>
  <c r="N22" i="1"/>
  <c r="O22" i="1"/>
  <c r="V22" i="1"/>
  <c r="W22" i="1"/>
  <c r="AA22" i="1"/>
  <c r="AB22" i="1"/>
  <c r="AD22" i="1"/>
  <c r="AG22" i="1"/>
  <c r="AI22" i="1"/>
  <c r="AK22" i="1"/>
  <c r="H22" i="1"/>
  <c r="AD17" i="1"/>
  <c r="AL20" i="1"/>
  <c r="AL23" i="1"/>
  <c r="AL22" i="1" s="1"/>
  <c r="AL24" i="1"/>
  <c r="AL25" i="1"/>
  <c r="AL26" i="1"/>
  <c r="AL27" i="1"/>
  <c r="AL28" i="1"/>
  <c r="AL30" i="1"/>
  <c r="AL31" i="1"/>
  <c r="AL32" i="1"/>
  <c r="AL33" i="1"/>
  <c r="AL34" i="1"/>
  <c r="AL35" i="1"/>
  <c r="AL40" i="1"/>
  <c r="AL49" i="1"/>
  <c r="AL48" i="1" s="1"/>
  <c r="AL53" i="1"/>
  <c r="AL54" i="1"/>
  <c r="AL55" i="1"/>
  <c r="AL59" i="1"/>
  <c r="AL60" i="1"/>
  <c r="AL61" i="1"/>
  <c r="AL62" i="1"/>
  <c r="AL63" i="1"/>
  <c r="AL64" i="1"/>
  <c r="AL65" i="1"/>
  <c r="AL67" i="1"/>
  <c r="AL69" i="1"/>
  <c r="AL71" i="1"/>
  <c r="AL72" i="1"/>
  <c r="AL75" i="1"/>
  <c r="AL74" i="1" s="1"/>
  <c r="AL79" i="1"/>
  <c r="AL80" i="1"/>
  <c r="AL82" i="1"/>
  <c r="AL85" i="1"/>
  <c r="AL87" i="1"/>
  <c r="AJ20" i="1"/>
  <c r="AJ23" i="1"/>
  <c r="AJ24" i="1"/>
  <c r="AJ25" i="1"/>
  <c r="AJ26" i="1"/>
  <c r="AJ27" i="1"/>
  <c r="AJ28" i="1"/>
  <c r="AJ30" i="1"/>
  <c r="AJ31" i="1"/>
  <c r="AJ32" i="1"/>
  <c r="AJ33" i="1"/>
  <c r="AJ34" i="1"/>
  <c r="AJ35" i="1"/>
  <c r="AJ40" i="1"/>
  <c r="AJ49" i="1"/>
  <c r="AJ48" i="1" s="1"/>
  <c r="AJ53" i="1"/>
  <c r="AJ54" i="1"/>
  <c r="AJ55" i="1"/>
  <c r="AJ59" i="1"/>
  <c r="AJ60" i="1"/>
  <c r="AJ61" i="1"/>
  <c r="AJ62" i="1"/>
  <c r="AJ63" i="1"/>
  <c r="AJ64" i="1"/>
  <c r="AJ65" i="1"/>
  <c r="AJ67" i="1"/>
  <c r="AJ71" i="1"/>
  <c r="AJ72" i="1"/>
  <c r="AJ75" i="1"/>
  <c r="AJ74" i="1" s="1"/>
  <c r="AJ79" i="1"/>
  <c r="AJ80" i="1"/>
  <c r="AJ82" i="1"/>
  <c r="AJ85" i="1"/>
  <c r="AJ87" i="1"/>
  <c r="AH24" i="1"/>
  <c r="AH25" i="1"/>
  <c r="AH26" i="1"/>
  <c r="AH27" i="1"/>
  <c r="AH28" i="1"/>
  <c r="AH30" i="1"/>
  <c r="AH31" i="1"/>
  <c r="AH32" i="1"/>
  <c r="AH33" i="1"/>
  <c r="AH34" i="1"/>
  <c r="AH35" i="1"/>
  <c r="AH40" i="1"/>
  <c r="AH44" i="1"/>
  <c r="AH49" i="1"/>
  <c r="AH54" i="1"/>
  <c r="AN54" i="1" s="1"/>
  <c r="AH55" i="1"/>
  <c r="AH59" i="1"/>
  <c r="AH60" i="1"/>
  <c r="AH61" i="1"/>
  <c r="AH62" i="1"/>
  <c r="AH63" i="1"/>
  <c r="AH64" i="1"/>
  <c r="AH65" i="1"/>
  <c r="AH67" i="1"/>
  <c r="AH71" i="1"/>
  <c r="AH72" i="1"/>
  <c r="AH75" i="1"/>
  <c r="AN75" i="1" s="1"/>
  <c r="AH79" i="1"/>
  <c r="AN79" i="1" s="1"/>
  <c r="AH80" i="1"/>
  <c r="AN80" i="1" s="1"/>
  <c r="AH82" i="1"/>
  <c r="AH85" i="1"/>
  <c r="AN85" i="1" s="1"/>
  <c r="AH87" i="1"/>
  <c r="AF24" i="1"/>
  <c r="AF25" i="1"/>
  <c r="AF26" i="1"/>
  <c r="AF27" i="1"/>
  <c r="AF28" i="1"/>
  <c r="AF30" i="1"/>
  <c r="AF31" i="1"/>
  <c r="AF32" i="1"/>
  <c r="AF33" i="1"/>
  <c r="AF34" i="1"/>
  <c r="AF35" i="1"/>
  <c r="AF40" i="1"/>
  <c r="AF44" i="1"/>
  <c r="AF45" i="1"/>
  <c r="AN45" i="1" s="1"/>
  <c r="AF49" i="1"/>
  <c r="AF53" i="1"/>
  <c r="AF55" i="1"/>
  <c r="AF59" i="1"/>
  <c r="AF60" i="1"/>
  <c r="AF61" i="1"/>
  <c r="AF62" i="1"/>
  <c r="AF63" i="1"/>
  <c r="AF64" i="1"/>
  <c r="AF65" i="1"/>
  <c r="AF67" i="1"/>
  <c r="AF69" i="1"/>
  <c r="AF71" i="1"/>
  <c r="AF72" i="1"/>
  <c r="AF82" i="1"/>
  <c r="AF87" i="1"/>
  <c r="AN65" i="1" l="1"/>
  <c r="AM65" i="1"/>
  <c r="AN64" i="1"/>
  <c r="AM64" i="1"/>
  <c r="AN40" i="1"/>
  <c r="AM40" i="1"/>
  <c r="AM60" i="1"/>
  <c r="AN60" i="1"/>
  <c r="AN30" i="1"/>
  <c r="AM30" i="1"/>
  <c r="AM33" i="1"/>
  <c r="AN33" i="1"/>
  <c r="AM61" i="1"/>
  <c r="AN61" i="1"/>
  <c r="AN55" i="1"/>
  <c r="AM55" i="1"/>
  <c r="AN28" i="1"/>
  <c r="AM28" i="1"/>
  <c r="AN63" i="1"/>
  <c r="AM63" i="1"/>
  <c r="AN27" i="1"/>
  <c r="AM27" i="1"/>
  <c r="AM36" i="1"/>
  <c r="AN36" i="1"/>
  <c r="AM62" i="1"/>
  <c r="AN62" i="1"/>
  <c r="AN87" i="1"/>
  <c r="AM87" i="1"/>
  <c r="AM82" i="1"/>
  <c r="AN82" i="1"/>
  <c r="AM49" i="1"/>
  <c r="AN49" i="1"/>
  <c r="AM35" i="1"/>
  <c r="AN35" i="1"/>
  <c r="AM59" i="1"/>
  <c r="AN59" i="1"/>
  <c r="AN53" i="1"/>
  <c r="AM53" i="1"/>
  <c r="AM71" i="1"/>
  <c r="AN71" i="1"/>
  <c r="AM69" i="1"/>
  <c r="AN69" i="1"/>
  <c r="AM45" i="1"/>
  <c r="AM25" i="1"/>
  <c r="AN25" i="1"/>
  <c r="AM22" i="1"/>
  <c r="AN32" i="1"/>
  <c r="AM32" i="1"/>
  <c r="AN31" i="1"/>
  <c r="AM31" i="1"/>
  <c r="AM72" i="1"/>
  <c r="AN72" i="1"/>
  <c r="AN67" i="1"/>
  <c r="AM67" i="1"/>
  <c r="AN44" i="1"/>
  <c r="AM44" i="1"/>
  <c r="AM24" i="1"/>
  <c r="AN24" i="1"/>
  <c r="P40" i="1"/>
  <c r="Z45" i="1"/>
  <c r="P45" i="1"/>
  <c r="P43" i="1"/>
  <c r="Z86" i="1"/>
  <c r="P86" i="1"/>
  <c r="S86" i="1" s="1"/>
  <c r="P23" i="1"/>
  <c r="R23" i="1" s="1"/>
  <c r="P44" i="1"/>
  <c r="Z46" i="1"/>
  <c r="P46" i="1"/>
  <c r="R46" i="1" s="1"/>
  <c r="P84" i="1"/>
  <c r="P85" i="1"/>
  <c r="P87" i="1"/>
  <c r="P80" i="1"/>
  <c r="P79" i="1"/>
  <c r="R79" i="1" s="1"/>
  <c r="P55" i="1"/>
  <c r="Z75" i="1"/>
  <c r="P75" i="1"/>
  <c r="P54" i="1"/>
  <c r="P58" i="1"/>
  <c r="P49" i="1"/>
  <c r="P69" i="1"/>
  <c r="P53" i="1"/>
  <c r="P67" i="1"/>
  <c r="P64" i="1"/>
  <c r="P63" i="1"/>
  <c r="P61" i="1"/>
  <c r="P65" i="1"/>
  <c r="P60" i="1"/>
  <c r="P59" i="1"/>
  <c r="P62" i="1"/>
  <c r="Z40" i="1"/>
  <c r="Z84" i="1"/>
  <c r="Z43" i="1"/>
  <c r="Z85" i="1"/>
  <c r="AH42" i="1"/>
  <c r="Z44" i="1"/>
  <c r="AH66" i="1"/>
  <c r="Z67" i="1"/>
  <c r="Z87" i="1"/>
  <c r="AJ22" i="1"/>
  <c r="Z23" i="1"/>
  <c r="X22" i="1"/>
  <c r="Z80" i="1"/>
  <c r="Z58" i="1"/>
  <c r="Z79" i="1"/>
  <c r="Z55" i="1"/>
  <c r="Z54" i="1"/>
  <c r="AH48" i="1"/>
  <c r="Z49" i="1"/>
  <c r="Z69" i="1"/>
  <c r="Z53" i="1"/>
  <c r="AH83" i="1"/>
  <c r="AH18" i="1"/>
  <c r="AH56" i="1"/>
  <c r="AH52" i="1"/>
  <c r="P24" i="1"/>
  <c r="K22" i="1"/>
  <c r="Z34" i="1"/>
  <c r="P34" i="1"/>
  <c r="P35" i="1"/>
  <c r="P36" i="1"/>
  <c r="P33" i="1"/>
  <c r="P32" i="1"/>
  <c r="P72" i="1"/>
  <c r="P28" i="1"/>
  <c r="R75" i="1"/>
  <c r="R74" i="1" s="1"/>
  <c r="H21" i="1"/>
  <c r="P31" i="1"/>
  <c r="P71" i="1"/>
  <c r="P27" i="1"/>
  <c r="Z26" i="1"/>
  <c r="P26" i="1"/>
  <c r="R80" i="1"/>
  <c r="P82" i="1"/>
  <c r="P17" i="1" s="1"/>
  <c r="P30" i="1"/>
  <c r="P25" i="1"/>
  <c r="AE21" i="1"/>
  <c r="Z64" i="1"/>
  <c r="Z33" i="1"/>
  <c r="Z36" i="1"/>
  <c r="Z35" i="1"/>
  <c r="Z62" i="1"/>
  <c r="Z61" i="1"/>
  <c r="Z31" i="1"/>
  <c r="AL78" i="1"/>
  <c r="Z59" i="1"/>
  <c r="Z30" i="1"/>
  <c r="Z71" i="1"/>
  <c r="Z63" i="1"/>
  <c r="Z60" i="1"/>
  <c r="Z72" i="1"/>
  <c r="Z25" i="1"/>
  <c r="Z32" i="1"/>
  <c r="Z82" i="1"/>
  <c r="Z28" i="1"/>
  <c r="Z27" i="1"/>
  <c r="Z65" i="1"/>
  <c r="Z24" i="1"/>
  <c r="AF39" i="1"/>
  <c r="AJ78" i="1"/>
  <c r="AF42" i="1"/>
  <c r="AF83" i="1"/>
  <c r="AH22" i="1"/>
  <c r="AN22" i="1" s="1"/>
  <c r="AF17" i="1"/>
  <c r="AH78" i="1"/>
  <c r="AN78" i="1" s="1"/>
  <c r="AH74" i="1"/>
  <c r="AN74" i="1" s="1"/>
  <c r="AF48" i="1"/>
  <c r="AF52" i="1"/>
  <c r="AF21" i="1"/>
  <c r="Y39" i="1"/>
  <c r="AM83" i="1" l="1"/>
  <c r="AN83" i="1"/>
  <c r="AM48" i="1"/>
  <c r="AN48" i="1"/>
  <c r="Z83" i="1"/>
  <c r="P83" i="1"/>
  <c r="P18" i="1" s="1"/>
  <c r="Z48" i="1"/>
  <c r="P48" i="1"/>
  <c r="Z78" i="1"/>
  <c r="P78" i="1"/>
  <c r="Z74" i="1"/>
  <c r="P74" i="1"/>
  <c r="P22" i="1"/>
  <c r="AH47" i="1"/>
  <c r="AH21" i="1"/>
  <c r="Z22" i="1"/>
  <c r="AH73" i="1"/>
  <c r="R78" i="1"/>
  <c r="H20" i="1"/>
  <c r="AF18" i="1"/>
  <c r="R49" i="1"/>
  <c r="R48" i="1" s="1"/>
  <c r="AF47" i="1"/>
  <c r="R54" i="1"/>
  <c r="R53" i="1"/>
  <c r="AH16" i="1" l="1"/>
  <c r="AH20" i="1"/>
  <c r="H13" i="1"/>
  <c r="AB57" i="1"/>
  <c r="AB52" i="1"/>
  <c r="AH13" i="1" l="1"/>
  <c r="Z20" i="1"/>
  <c r="Y53" i="1"/>
  <c r="H17" i="1"/>
  <c r="I17" i="1"/>
  <c r="Y17" i="1" s="1"/>
  <c r="J17" i="1"/>
  <c r="I22" i="1" l="1"/>
  <c r="Y22" i="1" s="1"/>
  <c r="R40" i="1"/>
  <c r="R39" i="1" s="1"/>
  <c r="Q87" i="1" l="1"/>
  <c r="Q83" i="1" s="1"/>
  <c r="Q18" i="1" s="1"/>
  <c r="S85" i="1"/>
  <c r="S84" i="1"/>
  <c r="R73" i="1"/>
  <c r="R16" i="1" s="1"/>
  <c r="S69" i="1"/>
  <c r="S68" i="1" s="1"/>
  <c r="S66" i="1" s="1"/>
  <c r="S58" i="1"/>
  <c r="S57" i="1" s="1"/>
  <c r="S56" i="1" s="1"/>
  <c r="S44" i="1"/>
  <c r="S45" i="1"/>
  <c r="S43" i="1"/>
  <c r="Q34" i="1"/>
  <c r="R22" i="1"/>
  <c r="R21" i="1" s="1"/>
  <c r="AI13" i="1"/>
  <c r="AK13" i="1"/>
  <c r="AL13" i="1" s="1"/>
  <c r="AE17" i="1"/>
  <c r="AG17" i="1"/>
  <c r="AI17" i="1"/>
  <c r="AJ17" i="1" s="1"/>
  <c r="AK17" i="1"/>
  <c r="AL17" i="1" s="1"/>
  <c r="N54" i="1"/>
  <c r="N55" i="1"/>
  <c r="N53" i="1"/>
  <c r="H18" i="1"/>
  <c r="J18" i="1"/>
  <c r="L18" i="1"/>
  <c r="O18" i="1"/>
  <c r="V18" i="1"/>
  <c r="W18" i="1"/>
  <c r="AA18" i="1"/>
  <c r="AB18" i="1"/>
  <c r="H73" i="1"/>
  <c r="I73" i="1"/>
  <c r="Y73" i="1" s="1"/>
  <c r="J73" i="1"/>
  <c r="J16" i="1" s="1"/>
  <c r="L73" i="1"/>
  <c r="L16" i="1" s="1"/>
  <c r="M73" i="1"/>
  <c r="M16" i="1" s="1"/>
  <c r="N73" i="1"/>
  <c r="N16" i="1" s="1"/>
  <c r="O73" i="1"/>
  <c r="O16" i="1" s="1"/>
  <c r="Q73" i="1"/>
  <c r="Q16" i="1" s="1"/>
  <c r="S73" i="1"/>
  <c r="S16" i="1" s="1"/>
  <c r="T73" i="1"/>
  <c r="T16" i="1" s="1"/>
  <c r="V73" i="1"/>
  <c r="V16" i="1" s="1"/>
  <c r="W73" i="1"/>
  <c r="W16" i="1" s="1"/>
  <c r="AA73" i="1"/>
  <c r="AA16" i="1" s="1"/>
  <c r="AB73" i="1"/>
  <c r="AB16" i="1" s="1"/>
  <c r="H70" i="1"/>
  <c r="I70" i="1"/>
  <c r="Y70" i="1" s="1"/>
  <c r="J70" i="1"/>
  <c r="J15" i="1" s="1"/>
  <c r="L70" i="1"/>
  <c r="L15" i="1" s="1"/>
  <c r="M70" i="1"/>
  <c r="M15" i="1" s="1"/>
  <c r="N70" i="1"/>
  <c r="N15" i="1" s="1"/>
  <c r="O70" i="1"/>
  <c r="O15" i="1" s="1"/>
  <c r="Q70" i="1"/>
  <c r="Q15" i="1" s="1"/>
  <c r="R70" i="1"/>
  <c r="R15" i="1" s="1"/>
  <c r="S70" i="1"/>
  <c r="S15" i="1" s="1"/>
  <c r="T70" i="1"/>
  <c r="T15" i="1" s="1"/>
  <c r="V70" i="1"/>
  <c r="V15" i="1" s="1"/>
  <c r="W70" i="1"/>
  <c r="W15" i="1" s="1"/>
  <c r="AA70" i="1"/>
  <c r="AA15" i="1" s="1"/>
  <c r="AB70" i="1"/>
  <c r="AB15" i="1" s="1"/>
  <c r="H68" i="1"/>
  <c r="J68" i="1"/>
  <c r="J66" i="1" s="1"/>
  <c r="L68" i="1"/>
  <c r="L66" i="1" s="1"/>
  <c r="M68" i="1"/>
  <c r="M66" i="1" s="1"/>
  <c r="O68" i="1"/>
  <c r="O66" i="1" s="1"/>
  <c r="Q68" i="1"/>
  <c r="Q66" i="1" s="1"/>
  <c r="R68" i="1"/>
  <c r="R66" i="1" s="1"/>
  <c r="T68" i="1"/>
  <c r="T66" i="1" s="1"/>
  <c r="V68" i="1"/>
  <c r="V66" i="1" s="1"/>
  <c r="W68" i="1"/>
  <c r="W66" i="1" s="1"/>
  <c r="AA68" i="1"/>
  <c r="AA66" i="1" s="1"/>
  <c r="H57" i="1"/>
  <c r="I57" i="1"/>
  <c r="Y57" i="1" s="1"/>
  <c r="J57" i="1"/>
  <c r="J56" i="1" s="1"/>
  <c r="L57" i="1"/>
  <c r="L56" i="1" s="1"/>
  <c r="M57" i="1"/>
  <c r="M56" i="1" s="1"/>
  <c r="O57" i="1"/>
  <c r="O56" i="1" s="1"/>
  <c r="Q57" i="1"/>
  <c r="Q56" i="1" s="1"/>
  <c r="R57" i="1"/>
  <c r="R56" i="1" s="1"/>
  <c r="T57" i="1"/>
  <c r="T56" i="1" s="1"/>
  <c r="V57" i="1"/>
  <c r="V56" i="1" s="1"/>
  <c r="W57" i="1"/>
  <c r="W56" i="1" s="1"/>
  <c r="AA57" i="1"/>
  <c r="AA56" i="1" s="1"/>
  <c r="I52" i="1"/>
  <c r="Y52" i="1" s="1"/>
  <c r="J52" i="1"/>
  <c r="L52" i="1"/>
  <c r="O52" i="1"/>
  <c r="Q52" i="1"/>
  <c r="R52" i="1"/>
  <c r="S52" i="1"/>
  <c r="T52" i="1"/>
  <c r="V52" i="1"/>
  <c r="W52" i="1"/>
  <c r="AA52" i="1"/>
  <c r="AB47" i="1"/>
  <c r="AB42" i="1"/>
  <c r="AA42" i="1"/>
  <c r="W42" i="1"/>
  <c r="V42" i="1"/>
  <c r="T42" i="1"/>
  <c r="R42" i="1"/>
  <c r="Q42" i="1"/>
  <c r="O42" i="1"/>
  <c r="M42" i="1"/>
  <c r="L42" i="1"/>
  <c r="J42" i="1"/>
  <c r="I42" i="1"/>
  <c r="Y42" i="1" s="1"/>
  <c r="H42" i="1"/>
  <c r="T39" i="1"/>
  <c r="V39" i="1"/>
  <c r="W39" i="1"/>
  <c r="AA39" i="1"/>
  <c r="AB39" i="1"/>
  <c r="R34" i="1"/>
  <c r="S34" i="1"/>
  <c r="S20" i="1" s="1"/>
  <c r="S13" i="1" s="1"/>
  <c r="T34" i="1"/>
  <c r="T20" i="1" s="1"/>
  <c r="T13" i="1" s="1"/>
  <c r="J21" i="1"/>
  <c r="J20" i="1" s="1"/>
  <c r="J13" i="1" s="1"/>
  <c r="L21" i="1"/>
  <c r="L20" i="1" s="1"/>
  <c r="L13" i="1" s="1"/>
  <c r="M21" i="1"/>
  <c r="M20" i="1" s="1"/>
  <c r="M13" i="1" s="1"/>
  <c r="N21" i="1"/>
  <c r="O21" i="1"/>
  <c r="V21" i="1"/>
  <c r="V20" i="1" s="1"/>
  <c r="V13" i="1" s="1"/>
  <c r="W21" i="1"/>
  <c r="W20" i="1" s="1"/>
  <c r="W13" i="1" s="1"/>
  <c r="AA21" i="1"/>
  <c r="AA20" i="1" s="1"/>
  <c r="AA13" i="1" s="1"/>
  <c r="AB21" i="1"/>
  <c r="AB20" i="1" s="1"/>
  <c r="AB13" i="1" s="1"/>
  <c r="L17" i="1"/>
  <c r="M17" i="1"/>
  <c r="N17" i="1"/>
  <c r="O17" i="1"/>
  <c r="V17" i="1"/>
  <c r="W17" i="1"/>
  <c r="AA17" i="1"/>
  <c r="AB17" i="1"/>
  <c r="N86" i="1"/>
  <c r="N84" i="1"/>
  <c r="N69" i="1"/>
  <c r="N68" i="1" s="1"/>
  <c r="N66" i="1" s="1"/>
  <c r="N58" i="1"/>
  <c r="N57" i="1" s="1"/>
  <c r="N56" i="1" s="1"/>
  <c r="N45" i="1"/>
  <c r="N44" i="1"/>
  <c r="N43" i="1"/>
  <c r="AM17" i="1" l="1"/>
  <c r="X17" i="1"/>
  <c r="AJ13" i="1"/>
  <c r="Z13" i="1" s="1"/>
  <c r="X13" i="1"/>
  <c r="Q20" i="1"/>
  <c r="Q13" i="1" s="1"/>
  <c r="S83" i="1"/>
  <c r="S18" i="1" s="1"/>
  <c r="H47" i="1"/>
  <c r="H56" i="1"/>
  <c r="H66" i="1"/>
  <c r="H15" i="1"/>
  <c r="H16" i="1"/>
  <c r="AH17" i="1"/>
  <c r="AN17" i="1" s="1"/>
  <c r="R20" i="1"/>
  <c r="R13" i="1" s="1"/>
  <c r="O20" i="1"/>
  <c r="O13" i="1" s="1"/>
  <c r="N20" i="1"/>
  <c r="N13" i="1" s="1"/>
  <c r="N83" i="1"/>
  <c r="N18" i="1" s="1"/>
  <c r="M83" i="1"/>
  <c r="M18" i="1" s="1"/>
  <c r="AA47" i="1"/>
  <c r="Q47" i="1"/>
  <c r="T38" i="1"/>
  <c r="N42" i="1"/>
  <c r="N38" i="1" s="1"/>
  <c r="L38" i="1"/>
  <c r="H38" i="1"/>
  <c r="J47" i="1"/>
  <c r="I56" i="1"/>
  <c r="Y56" i="1" s="1"/>
  <c r="M38" i="1"/>
  <c r="T47" i="1"/>
  <c r="O47" i="1"/>
  <c r="V47" i="1"/>
  <c r="S42" i="1"/>
  <c r="S38" i="1" s="1"/>
  <c r="I15" i="1"/>
  <c r="Y15" i="1" s="1"/>
  <c r="I18" i="1"/>
  <c r="Y18" i="1" s="1"/>
  <c r="I21" i="1"/>
  <c r="Y21" i="1" s="1"/>
  <c r="W47" i="1"/>
  <c r="S47" i="1"/>
  <c r="I16" i="1"/>
  <c r="Y16" i="1" s="1"/>
  <c r="N52" i="1"/>
  <c r="N47" i="1" s="1"/>
  <c r="L47" i="1"/>
  <c r="I38" i="1"/>
  <c r="Y38" i="1" s="1"/>
  <c r="I47" i="1"/>
  <c r="Y47" i="1" s="1"/>
  <c r="AB38" i="1"/>
  <c r="AB37" i="1" s="1"/>
  <c r="AB14" i="1" s="1"/>
  <c r="AB12" i="1" s="1"/>
  <c r="Q38" i="1"/>
  <c r="R47" i="1"/>
  <c r="AA38" i="1"/>
  <c r="W38" i="1"/>
  <c r="O38" i="1"/>
  <c r="V38" i="1"/>
  <c r="R38" i="1"/>
  <c r="J38" i="1"/>
  <c r="H37" i="1" l="1"/>
  <c r="H14" i="1" s="1"/>
  <c r="Z17" i="1"/>
  <c r="N37" i="1"/>
  <c r="N14" i="1" s="1"/>
  <c r="N12" i="1" s="1"/>
  <c r="R37" i="1"/>
  <c r="R14" i="1" s="1"/>
  <c r="R12" i="1" s="1"/>
  <c r="S37" i="1"/>
  <c r="S14" i="1" s="1"/>
  <c r="S12" i="1" s="1"/>
  <c r="J37" i="1"/>
  <c r="J14" i="1" s="1"/>
  <c r="J12" i="1" s="1"/>
  <c r="O37" i="1"/>
  <c r="O14" i="1" s="1"/>
  <c r="O12" i="1" s="1"/>
  <c r="V37" i="1"/>
  <c r="V14" i="1" s="1"/>
  <c r="V12" i="1" s="1"/>
  <c r="AA37" i="1"/>
  <c r="AA14" i="1" s="1"/>
  <c r="AA12" i="1" s="1"/>
  <c r="Q37" i="1"/>
  <c r="Q14" i="1" s="1"/>
  <c r="Q12" i="1" s="1"/>
  <c r="W37" i="1"/>
  <c r="W14" i="1" s="1"/>
  <c r="W12" i="1" s="1"/>
  <c r="T37" i="1"/>
  <c r="T14" i="1" s="1"/>
  <c r="T12" i="1" s="1"/>
  <c r="M37" i="1"/>
  <c r="M14" i="1" s="1"/>
  <c r="M12" i="1" s="1"/>
  <c r="L37" i="1"/>
  <c r="L14" i="1" s="1"/>
  <c r="L12" i="1" s="1"/>
  <c r="I20" i="1"/>
  <c r="Y20" i="1" s="1"/>
  <c r="I37" i="1"/>
  <c r="Y37" i="1" s="1"/>
  <c r="AD18" i="1"/>
  <c r="I14" i="1" l="1"/>
  <c r="Y14" i="1" s="1"/>
  <c r="I13" i="1"/>
  <c r="Y13" i="1" s="1"/>
  <c r="AD21" i="1"/>
  <c r="AE29" i="1"/>
  <c r="AG29" i="1"/>
  <c r="AI29" i="1"/>
  <c r="AJ29" i="1" s="1"/>
  <c r="AK29" i="1"/>
  <c r="AL29" i="1" s="1"/>
  <c r="AF38" i="1"/>
  <c r="AG39" i="1"/>
  <c r="AI39" i="1"/>
  <c r="AJ39" i="1" s="1"/>
  <c r="AK39" i="1"/>
  <c r="AL39" i="1" s="1"/>
  <c r="AG42" i="1"/>
  <c r="AI42" i="1"/>
  <c r="AK42" i="1"/>
  <c r="AE52" i="1"/>
  <c r="AG52" i="1"/>
  <c r="AI52" i="1"/>
  <c r="AK52" i="1"/>
  <c r="AE57" i="1"/>
  <c r="AG57" i="1"/>
  <c r="AI57" i="1"/>
  <c r="AK57" i="1"/>
  <c r="AD57" i="1"/>
  <c r="AE68" i="1"/>
  <c r="AG68" i="1"/>
  <c r="AI68" i="1"/>
  <c r="AK68" i="1"/>
  <c r="AL68" i="1" s="1"/>
  <c r="AE70" i="1"/>
  <c r="AG70" i="1"/>
  <c r="AI70" i="1"/>
  <c r="AK70" i="1"/>
  <c r="AD73" i="1"/>
  <c r="AD70" i="1"/>
  <c r="AD68" i="1"/>
  <c r="AD52" i="1"/>
  <c r="AD39" i="1"/>
  <c r="AD34" i="1"/>
  <c r="AD29" i="1"/>
  <c r="AD26" i="1"/>
  <c r="AM34" i="1" l="1"/>
  <c r="AN34" i="1"/>
  <c r="AM26" i="1"/>
  <c r="AN26" i="1"/>
  <c r="AM39" i="1"/>
  <c r="AN52" i="1"/>
  <c r="AM52" i="1"/>
  <c r="AM57" i="1"/>
  <c r="AN57" i="1"/>
  <c r="X39" i="1"/>
  <c r="Z57" i="1"/>
  <c r="AJ52" i="1"/>
  <c r="Z52" i="1"/>
  <c r="AH29" i="1"/>
  <c r="X29" i="1"/>
  <c r="X68" i="1"/>
  <c r="Z42" i="1"/>
  <c r="X57" i="1"/>
  <c r="X70" i="1"/>
  <c r="X52" i="1"/>
  <c r="Z68" i="1"/>
  <c r="X42" i="1"/>
  <c r="K39" i="1"/>
  <c r="K29" i="1"/>
  <c r="K57" i="1"/>
  <c r="K42" i="1"/>
  <c r="K70" i="1"/>
  <c r="K15" i="1" s="1"/>
  <c r="K52" i="1"/>
  <c r="K68" i="1"/>
  <c r="H12" i="1"/>
  <c r="AD20" i="1"/>
  <c r="AF29" i="1"/>
  <c r="AN29" i="1" s="1"/>
  <c r="AE20" i="1"/>
  <c r="AD66" i="1"/>
  <c r="AD15" i="1"/>
  <c r="AD56" i="1"/>
  <c r="AD16" i="1"/>
  <c r="AG66" i="1"/>
  <c r="AG56" i="1"/>
  <c r="AK66" i="1"/>
  <c r="AL66" i="1" s="1"/>
  <c r="AG38" i="1"/>
  <c r="AH39" i="1"/>
  <c r="AN39" i="1" s="1"/>
  <c r="AG73" i="1"/>
  <c r="AK15" i="1"/>
  <c r="AL15" i="1" s="1"/>
  <c r="AL70" i="1"/>
  <c r="AI56" i="1"/>
  <c r="AK47" i="1"/>
  <c r="AL47" i="1" s="1"/>
  <c r="AL52" i="1"/>
  <c r="AK38" i="1"/>
  <c r="AK21" i="1"/>
  <c r="AE18" i="1"/>
  <c r="AI15" i="1"/>
  <c r="AJ15" i="1" s="1"/>
  <c r="AJ70" i="1"/>
  <c r="AI66" i="1"/>
  <c r="P68" i="1"/>
  <c r="AI47" i="1"/>
  <c r="AI38" i="1"/>
  <c r="AI21" i="1"/>
  <c r="AI18" i="1"/>
  <c r="AI73" i="1"/>
  <c r="AE15" i="1"/>
  <c r="AF70" i="1"/>
  <c r="AM70" i="1" s="1"/>
  <c r="AE66" i="1"/>
  <c r="AF68" i="1"/>
  <c r="AN68" i="1" s="1"/>
  <c r="AK56" i="1"/>
  <c r="AE47" i="1"/>
  <c r="AG18" i="1"/>
  <c r="AK18" i="1"/>
  <c r="AK73" i="1"/>
  <c r="AG15" i="1"/>
  <c r="AH70" i="1"/>
  <c r="AE56" i="1"/>
  <c r="AG47" i="1"/>
  <c r="AG21" i="1"/>
  <c r="AD47" i="1"/>
  <c r="I12" i="1"/>
  <c r="Y12" i="1" s="1"/>
  <c r="AM73" i="1" l="1"/>
  <c r="AN70" i="1"/>
  <c r="AN73" i="1"/>
  <c r="AM21" i="1"/>
  <c r="AN18" i="1"/>
  <c r="AN21" i="1"/>
  <c r="AM68" i="1"/>
  <c r="AN56" i="1"/>
  <c r="AM56" i="1"/>
  <c r="AM20" i="1"/>
  <c r="AN20" i="1"/>
  <c r="AN16" i="1"/>
  <c r="AM29" i="1"/>
  <c r="AM18" i="1"/>
  <c r="AM47" i="1"/>
  <c r="AN47" i="1"/>
  <c r="P52" i="1"/>
  <c r="P20" i="1"/>
  <c r="P13" i="1" s="1"/>
  <c r="P39" i="1"/>
  <c r="P57" i="1"/>
  <c r="P42" i="1"/>
  <c r="K73" i="1"/>
  <c r="K16" i="1" s="1"/>
  <c r="X47" i="1"/>
  <c r="X56" i="1"/>
  <c r="X21" i="1"/>
  <c r="Z73" i="1"/>
  <c r="X38" i="1"/>
  <c r="AH38" i="1"/>
  <c r="Z39" i="1"/>
  <c r="AJ21" i="1"/>
  <c r="Z21" i="1"/>
  <c r="X18" i="1"/>
  <c r="AJ47" i="1"/>
  <c r="P47" i="1" s="1"/>
  <c r="Z47" i="1"/>
  <c r="P56" i="1"/>
  <c r="Z56" i="1"/>
  <c r="X66" i="1"/>
  <c r="X15" i="1"/>
  <c r="P66" i="1"/>
  <c r="Z66" i="1"/>
  <c r="P29" i="1"/>
  <c r="X73" i="1"/>
  <c r="AH15" i="1"/>
  <c r="Z15" i="1" s="1"/>
  <c r="AL21" i="1"/>
  <c r="K20" i="1"/>
  <c r="K13" i="1" s="1"/>
  <c r="K38" i="1"/>
  <c r="K21" i="1"/>
  <c r="P70" i="1"/>
  <c r="P15" i="1" s="1"/>
  <c r="K66" i="1"/>
  <c r="K47" i="1"/>
  <c r="K56" i="1"/>
  <c r="AF66" i="1"/>
  <c r="AN66" i="1" s="1"/>
  <c r="AE13" i="1"/>
  <c r="AF20" i="1"/>
  <c r="Z29" i="1"/>
  <c r="AF15" i="1"/>
  <c r="AM15" i="1" s="1"/>
  <c r="Z70" i="1"/>
  <c r="AE37" i="1"/>
  <c r="AD13" i="1"/>
  <c r="AI37" i="1"/>
  <c r="AK37" i="1"/>
  <c r="AG16" i="1"/>
  <c r="AE16" i="1"/>
  <c r="AG37" i="1"/>
  <c r="AK16" i="1"/>
  <c r="AL16" i="1" s="1"/>
  <c r="AL73" i="1"/>
  <c r="AI16" i="1"/>
  <c r="AJ73" i="1"/>
  <c r="AM16" i="1" l="1"/>
  <c r="AN15" i="1"/>
  <c r="AM66" i="1"/>
  <c r="Z18" i="1"/>
  <c r="P38" i="1"/>
  <c r="P73" i="1"/>
  <c r="P16" i="1" s="1"/>
  <c r="P21" i="1"/>
  <c r="AP37" i="1"/>
  <c r="AG14" i="1"/>
  <c r="AG12" i="1" s="1"/>
  <c r="X37" i="1"/>
  <c r="X16" i="1"/>
  <c r="AJ16" i="1"/>
  <c r="AH37" i="1"/>
  <c r="Z37" i="1" s="1"/>
  <c r="Z38" i="1"/>
  <c r="K37" i="1"/>
  <c r="K14" i="1" s="1"/>
  <c r="K12" i="1" s="1"/>
  <c r="AF37" i="1"/>
  <c r="AF14" i="1" s="1"/>
  <c r="AF13" i="1"/>
  <c r="AM13" i="1" s="1"/>
  <c r="AI14" i="1"/>
  <c r="AI12" i="1" s="1"/>
  <c r="AE14" i="1"/>
  <c r="AK14" i="1"/>
  <c r="AK12" i="1" s="1"/>
  <c r="AD42" i="1"/>
  <c r="AN42" i="1" l="1"/>
  <c r="AM42" i="1"/>
  <c r="AN13" i="1"/>
  <c r="Z16" i="1"/>
  <c r="P37" i="1"/>
  <c r="P14" i="1" s="1"/>
  <c r="P12" i="1" s="1"/>
  <c r="AS12" i="1" s="1"/>
  <c r="X12" i="1"/>
  <c r="AH14" i="1"/>
  <c r="X14" i="1"/>
  <c r="AH12" i="1"/>
  <c r="Z12" i="1" s="1"/>
  <c r="AF12" i="1"/>
  <c r="AD38" i="1"/>
  <c r="AE12" i="1"/>
  <c r="AM38" i="1" l="1"/>
  <c r="AN38" i="1"/>
  <c r="Z14" i="1"/>
  <c r="AF1" i="1"/>
  <c r="AR12" i="1"/>
  <c r="AD37" i="1"/>
  <c r="AM37" i="1" l="1"/>
  <c r="AN37" i="1"/>
  <c r="AD14" i="1"/>
  <c r="AN14" i="1" l="1"/>
  <c r="AM14" i="1"/>
  <c r="AD12" i="1"/>
  <c r="AN12" i="1" l="1"/>
  <c r="AM12" i="1"/>
  <c r="AT8" i="1"/>
</calcChain>
</file>

<file path=xl/comments1.xml><?xml version="1.0" encoding="utf-8"?>
<comments xmlns="http://schemas.openxmlformats.org/spreadsheetml/2006/main">
  <authors>
    <author>Правовой отдел</author>
  </authors>
  <commentList>
    <comment ref="AM12" authorId="0" shapeId="0">
      <text>
        <r>
          <rPr>
            <b/>
            <sz val="9"/>
            <color indexed="81"/>
            <rFont val="Tahoma"/>
            <charset val="1"/>
          </rPr>
          <t>Правовой отдел:</t>
        </r>
        <r>
          <rPr>
            <sz val="9"/>
            <color indexed="81"/>
            <rFont val="Tahoma"/>
            <charset val="1"/>
          </rPr>
          <t xml:space="preserve">
факт завершенный+план текущий год+план будущий период
</t>
        </r>
      </text>
    </comment>
    <comment ref="AN12" authorId="0" shapeId="0">
      <text>
        <r>
          <rPr>
            <b/>
            <sz val="9"/>
            <color indexed="81"/>
            <rFont val="Tahoma"/>
            <charset val="1"/>
          </rPr>
          <t>Правовой отдел:</t>
        </r>
        <r>
          <rPr>
            <sz val="9"/>
            <color indexed="81"/>
            <rFont val="Tahoma"/>
            <charset val="1"/>
          </rPr>
          <t xml:space="preserve">
факт завершенный+корректировка текущий год+план будущий период</t>
        </r>
      </text>
    </comment>
  </commentList>
</comments>
</file>

<file path=xl/sharedStrings.xml><?xml version="1.0" encoding="utf-8"?>
<sst xmlns="http://schemas.openxmlformats.org/spreadsheetml/2006/main" count="687" uniqueCount="260">
  <si>
    <t>Приложение  № 3</t>
  </si>
  <si>
    <t>к приказу Минэнерго России</t>
  </si>
  <si>
    <t>от «05» мая 2016 г. №380</t>
  </si>
  <si>
    <t>Форма 3. План освоения капитальных вложений по инвестиционным проектам</t>
  </si>
  <si>
    <t>Инвестиционная программа Общества с ограниченной ответственностью "Электросети", г.Северск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</si>
  <si>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</si>
  <si>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</si>
  <si>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</si>
  <si>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</si>
  <si>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</si>
  <si>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</si>
  <si>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</si>
  <si>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</si>
  <si>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</si>
  <si>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</si>
  <si>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</si>
  <si>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</si>
  <si>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>2023 год</t>
  </si>
  <si>
    <t>2024 год</t>
  </si>
  <si>
    <t>2025 год</t>
  </si>
  <si>
    <t>2026 год</t>
  </si>
  <si>
    <t>2027 год</t>
  </si>
  <si>
    <t>Итого за период реализации инвестиционной программы
(утвержденный план)</t>
  </si>
  <si>
    <t>Итого за период реализации инвестиционной программы
(предложение по корректировке утвержденного плана)</t>
  </si>
  <si>
    <t>Предложение по корректировке утвержденного плана</t>
  </si>
  <si>
    <t xml:space="preserve">План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</si>
  <si>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</si>
  <si>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</si>
  <si>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</si>
  <si>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</si>
  <si>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</si>
  <si>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</si>
  <si>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</si>
  <si>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
План
</t>
  </si>
  <si>
    <t xml:space="preserve">
План
(утвержденный план)</t>
  </si>
  <si>
    <t xml:space="preserve">
План (утвержденный план)
</t>
  </si>
  <si>
    <t>29.1</t>
  </si>
  <si>
    <t>29.2</t>
  </si>
  <si>
    <t>29.3</t>
  </si>
  <si>
    <t>29.4</t>
  </si>
  <si>
    <t>29.5</t>
  </si>
  <si>
    <t>29.6</t>
  </si>
  <si>
    <t>29.7</t>
  </si>
  <si>
    <t>29.8</t>
  </si>
  <si>
    <t>29.9</t>
  </si>
  <si>
    <t>29.10</t>
  </si>
  <si>
    <t>нд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</si>
  <si>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</si>
  <si>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</si>
  <si>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</si>
  <si>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</si>
  <si>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</si>
  <si>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</si>
  <si>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</si>
  <si>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</si>
  <si>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</si>
  <si>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</si>
  <si>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</si>
  <si>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</si>
  <si>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</si>
  <si>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</si>
  <si>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</si>
  <si>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</si>
  <si>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Томская область, город Северск</t>
  </si>
  <si>
    <t>1.1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</si>
  <si>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</si>
  <si>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</si>
  <si>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</si>
  <si>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</si>
  <si>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</si>
  <si>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</si>
  <si>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</si>
  <si>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</si>
  <si>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</si>
  <si>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</si>
  <si>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</si>
  <si>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</si>
  <si>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</si>
  <si>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</si>
  <si>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</si>
  <si>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</si>
  <si>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</si>
  <si>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</si>
  <si>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</si>
  <si>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</si>
  <si>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</si>
  <si>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</si>
  <si>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</si>
  <si>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</si>
  <si>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</si>
  <si>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</si>
  <si>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</si>
  <si>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</si>
  <si>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</si>
  <si>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</si>
  <si>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</si>
  <si>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</si>
  <si>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</si>
  <si>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</si>
  <si>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</si>
  <si>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М_004</t>
  </si>
  <si>
    <t>П</t>
  </si>
  <si>
    <t>1.2.1.2.2</t>
  </si>
  <si>
    <t>Техническое перевооружение релейной защиты трансформаторных подстанций</t>
  </si>
  <si>
    <t>М_005</t>
  </si>
  <si>
    <t>1.2.1.2.3</t>
  </si>
  <si>
    <t>Модернизация распределительных подстанций (замена масляных выключателей на вакумные, замена релейной защиты)</t>
  </si>
  <si>
    <t>М_006</t>
  </si>
  <si>
    <t>1.2.1.2.4</t>
  </si>
  <si>
    <t xml:space="preserve">Модернизация трансформаторных  подстанций 6-10 кВ (замена масляных трансформаторов на энергосберегающие) </t>
  </si>
  <si>
    <t>М_007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</si>
  <si>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</si>
  <si>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</si>
  <si>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</si>
  <si>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</si>
  <si>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</si>
  <si>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</si>
  <si>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1.2.2.2.1</t>
  </si>
  <si>
    <t>Модернизация линий электропередачи 10 кВ (замена проводов на СИП)</t>
  </si>
  <si>
    <t>М_009</t>
  </si>
  <si>
    <t>1.2.2.2.2</t>
  </si>
  <si>
    <t>Модернизация линий электропередачи 0,4 кВ (замена проводов на СИП)</t>
  </si>
  <si>
    <t>М_010</t>
  </si>
  <si>
    <t>1.2.2.2.3</t>
  </si>
  <si>
    <t>Модернизация линий электропередачи 0,4 кВ</t>
  </si>
  <si>
    <t>М_003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</si>
  <si>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</si>
  <si>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</si>
  <si>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</si>
  <si>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</si>
  <si>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1.2.3.1.1.</t>
  </si>
  <si>
    <t>М_011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</si>
  <si>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</si>
  <si>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</si>
  <si>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</si>
  <si>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</si>
  <si>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</si>
  <si>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</si>
  <si>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</si>
  <si>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</si>
  <si>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</si>
  <si>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</si>
  <si>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</si>
  <si>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</si>
  <si>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</si>
  <si>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</si>
  <si>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</si>
  <si>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</si>
  <si>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</si>
  <si>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</si>
  <si>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</si>
  <si>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</si>
  <si>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1.2.4.2.1</t>
  </si>
  <si>
    <t>Создание автоматизированной системы диспетчерского управления (АСДУ)</t>
  </si>
  <si>
    <t>М_012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</si>
  <si>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</si>
  <si>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</si>
  <si>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</si>
  <si>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</si>
  <si>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</si>
  <si>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</si>
  <si>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</si>
  <si>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</si>
  <si>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</si>
  <si>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Строительство линий электропередачи:</t>
  </si>
  <si>
    <t>1.4.2</t>
  </si>
  <si>
    <t>Строительство трансформаторных подстанций:</t>
  </si>
  <si>
    <t>1.4.2.1</t>
  </si>
  <si>
    <t>1.4.2.2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</si>
  <si>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</si>
  <si>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</si>
  <si>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</si>
  <si>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</si>
  <si>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</si>
  <si>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М_017</t>
  </si>
  <si>
    <t>Н</t>
  </si>
  <si>
    <t>1.6.2</t>
  </si>
  <si>
    <t>Приобретение оборудования для проведения испытаний и диагностики электрических сетей</t>
  </si>
  <si>
    <t>М_018</t>
  </si>
  <si>
    <t>1.6.3</t>
  </si>
  <si>
    <t>Приобретение информационно-вычислительной техники</t>
  </si>
  <si>
    <t>М_022</t>
  </si>
  <si>
    <t>1.1.1.1.1</t>
  </si>
  <si>
    <t>ВЛ-10кВ ПС-35/10кВ "Наумовка"-ТП-1002</t>
  </si>
  <si>
    <t>К_12</t>
  </si>
  <si>
    <t>Строительство линии электропередачи 6 кВ</t>
  </si>
  <si>
    <t>1.2.1.1.1</t>
  </si>
  <si>
    <t>Реконструкция распределительного  устройства 10 кВ</t>
  </si>
  <si>
    <t>N_004</t>
  </si>
  <si>
    <t>1.2.2.1.1</t>
  </si>
  <si>
    <t>Реконструкция линий электропередачи 6 кВ</t>
  </si>
  <si>
    <t>N_005</t>
  </si>
  <si>
    <t>1.4.1.1</t>
  </si>
  <si>
    <t>N_006</t>
  </si>
  <si>
    <t>Приобретение автотранспорта, спецтехники и оборудования</t>
  </si>
  <si>
    <t>1.6.4</t>
  </si>
  <si>
    <t>N_003</t>
  </si>
  <si>
    <t>Технологическое присоединение, всего, в том числе:</t>
  </si>
  <si>
    <t>1П, 2П</t>
  </si>
  <si>
    <t xml:space="preserve">Реконструкция пристройки к административному зданию, расположенному по адресу: Томская область, г. Северск, ул. Мира, д. 18Б, стр. 4  </t>
  </si>
  <si>
    <t>Создание интеллектуальной системы учета</t>
  </si>
  <si>
    <t>Создание системы мониторинга транспорта</t>
  </si>
  <si>
    <t>О_008</t>
  </si>
  <si>
    <t xml:space="preserve">Установка системы видео наблюдения объектов энергоснабжения      </t>
  </si>
  <si>
    <t>О_009</t>
  </si>
  <si>
    <t xml:space="preserve">Установка  системы кондиционирования воздуха в помещениях </t>
  </si>
  <si>
    <t>О_010</t>
  </si>
  <si>
    <t xml:space="preserve">Строительство КТПН 10/0,4 кВ 250 кВА </t>
  </si>
  <si>
    <t>О_004</t>
  </si>
  <si>
    <t xml:space="preserve">Строительство КТПН 6/0,4 кВ 400 кВА </t>
  </si>
  <si>
    <t>О_005</t>
  </si>
  <si>
    <t xml:space="preserve">Строительство 2КТПН 10/0,4 кВ 400 кВА </t>
  </si>
  <si>
    <t>О_006</t>
  </si>
  <si>
    <t xml:space="preserve">Строительство линии электропередачи 0,4 кВ </t>
  </si>
  <si>
    <t>О_001</t>
  </si>
  <si>
    <t xml:space="preserve">Строительство линии электропередачи 10кВ </t>
  </si>
  <si>
    <t>О_003</t>
  </si>
  <si>
    <t>О_007</t>
  </si>
  <si>
    <t>Реконструкция линий электропередачи 10 кВ (замена ВЛ на КЛ)</t>
  </si>
  <si>
    <t>О_012</t>
  </si>
  <si>
    <t xml:space="preserve">Реконструкция линии электропередачи 0,4 кВ </t>
  </si>
  <si>
    <t>О_002</t>
  </si>
  <si>
    <t>Реконструкция распределительного  устройства 0,4 кВ</t>
  </si>
  <si>
    <t>План на 01.01.2023 года</t>
  </si>
  <si>
    <t xml:space="preserve">Фактический объем освоения капитальных вложений на 01.01.2023 года, млн рублей 
(без НДС) </t>
  </si>
  <si>
    <t>Освоение капитальных вложений 2023 года в прогнозных ценах соответствующих лет, млн рублей (без НДС)</t>
  </si>
  <si>
    <t>Факт</t>
  </si>
  <si>
    <t>1.4.1.2</t>
  </si>
  <si>
    <t>1.4.1.3</t>
  </si>
  <si>
    <t>1.4.2.3</t>
  </si>
  <si>
    <t>1.6.5</t>
  </si>
  <si>
    <t>1.6.6</t>
  </si>
  <si>
    <t>1.6.7</t>
  </si>
  <si>
    <t>1.2.1.1.2</t>
  </si>
  <si>
    <t>1.2.2.1.2</t>
  </si>
  <si>
    <t>1.2.2.1.3</t>
  </si>
  <si>
    <t>Техническое перевооружение главных понизительных и распределительных подстанций</t>
  </si>
  <si>
    <t>факт</t>
  </si>
  <si>
    <t>план</t>
  </si>
  <si>
    <t>Приобретение дополнительного оборудования в связи с производственной необходимостью</t>
  </si>
  <si>
    <r>
      <t>Полная сметная стоимость инвестиционного проекта в соответствии с утвержденной проектной документацией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в базисном уровне цен</t>
    </r>
    <r>
      <rPr>
        <sz val="12"/>
        <rFont val="Times New Roman"/>
        <family val="1"/>
        <charset val="204"/>
      </rPr>
      <t>, млн рублей (без НДС)</t>
    </r>
  </si>
  <si>
    <t>Год раскрытия информации: 2025 год</t>
  </si>
  <si>
    <t>Изменение сроков, перечня, стоимости</t>
  </si>
  <si>
    <t>1.6.8</t>
  </si>
  <si>
    <t>Создание системы информационно-технической безопасности</t>
  </si>
  <si>
    <t>Исполнение требований законодательства по обеспечению Информационной безопасности</t>
  </si>
  <si>
    <t>Изменение стоимости и сроков выполнения работ по причине ВЫПОЛНЕНИЯ РАБОТ ПО ЛЕСОВОССТАНОВЛЕНИЮ в 2025-2028 г.</t>
  </si>
  <si>
    <t>Изменение стоимости и срока начала реализации проекта (вместо РП-4, продолжить ГПП-701)</t>
  </si>
  <si>
    <t>Изменение перечня, стоимости</t>
  </si>
  <si>
    <t>Изменение срока начала реализации проекта с 2027 г.</t>
  </si>
  <si>
    <t>Изменение стоимости</t>
  </si>
  <si>
    <t>Изменение перечня, приобретение базовых станций,стоимости</t>
  </si>
  <si>
    <t>Изменение срока 2026, стоимости, перечня</t>
  </si>
  <si>
    <t>Равномерное распределение нагрузок и обеспечение качества электроснабжения</t>
  </si>
  <si>
    <t>Обеспечение потребности в транспорте в соответствии с методикой</t>
  </si>
  <si>
    <t>Исполнение требований законодательства по оснащению автотранспорта тахографами</t>
  </si>
  <si>
    <t xml:space="preserve">нд </t>
  </si>
  <si>
    <t>План 
на 01.01.2025 года</t>
  </si>
  <si>
    <t>Предложение по корректировке утвержденного плана 
на 01.01.2025 года</t>
  </si>
  <si>
    <t>Р_001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</si>
</sst>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,##0.00\ _₽"/>
    <numFmt numFmtId="165" formatCode="0.000"/>
    <numFmt numFmtId="166" formatCode="#,##0.000_р_."/>
    <numFmt numFmtId="167" formatCode="_-* #,##0.00_р_._-;\-* #,##0.00_р_._-;_-* &quot;-&quot;??_р_._-;_-@_-"/>
    <numFmt numFmtId="168" formatCode="#,##0_ ;\-#,##0\ "/>
    <numFmt numFmtId="169" formatCode="_-* #,##0.00\ _р_._-;\-* #,##0.00\ _р_._-;_-* &quot;-&quot;??\ _р_._-;_-@_-"/>
    <numFmt numFmtId="170" formatCode="0.000000"/>
    <numFmt numFmtId="171" formatCode="0.0000"/>
  </numFmts>
  <fonts count="32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vertAlign val="super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74">
    <xf numFmtId="0" fontId="0" fillId="0" borderId="0"/>
    <xf numFmtId="0" fontId="2" fillId="0" borderId="0"/>
    <xf numFmtId="0" fontId="3" fillId="0" borderId="0"/>
    <xf numFmtId="0" fontId="3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13" applyNumberFormat="0" applyAlignment="0" applyProtection="0"/>
    <xf numFmtId="0" fontId="9" fillId="20" borderId="14" applyNumberFormat="0" applyAlignment="0" applyProtection="0"/>
    <xf numFmtId="0" fontId="10" fillId="20" borderId="13" applyNumberFormat="0" applyAlignment="0" applyProtection="0"/>
    <xf numFmtId="0" fontId="11" fillId="0" borderId="15" applyNumberFormat="0" applyFill="0" applyAlignment="0" applyProtection="0"/>
    <xf numFmtId="0" fontId="12" fillId="0" borderId="16" applyNumberFormat="0" applyFill="0" applyAlignment="0" applyProtection="0"/>
    <xf numFmtId="0" fontId="13" fillId="0" borderId="17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18" applyNumberFormat="0" applyFill="0" applyAlignment="0" applyProtection="0"/>
    <xf numFmtId="0" fontId="15" fillId="21" borderId="19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8" fillId="0" borderId="0"/>
    <xf numFmtId="0" fontId="19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20" fillId="0" borderId="0"/>
    <xf numFmtId="0" fontId="2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5" fillId="23" borderId="20" applyNumberFormat="0" applyFont="0" applyAlignment="0" applyProtection="0"/>
    <xf numFmtId="9" fontId="18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3" fillId="0" borderId="21" applyNumberFormat="0" applyFill="0" applyAlignment="0" applyProtection="0"/>
    <xf numFmtId="0" fontId="24" fillId="0" borderId="0"/>
    <xf numFmtId="0" fontId="25" fillId="0" borderId="0" applyNumberForma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8" fontId="18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6" fillId="4" borderId="0" applyNumberFormat="0" applyBorder="0" applyAlignment="0" applyProtection="0"/>
  </cellStyleXfs>
  <cellXfs count="186">
    <xf numFmtId="0" fontId="0" fillId="0" borderId="0" xfId="0"/>
    <xf numFmtId="165" fontId="4" fillId="0" borderId="2" xfId="2" applyNumberFormat="1" applyFont="1" applyFill="1" applyBorder="1" applyAlignment="1">
      <alignment horizontal="center" vertical="center"/>
    </xf>
    <xf numFmtId="0" fontId="4" fillId="0" borderId="0" xfId="0" applyFont="1" applyFill="1" applyBorder="1"/>
    <xf numFmtId="0" fontId="4" fillId="0" borderId="2" xfId="2" applyFont="1" applyFill="1" applyBorder="1" applyAlignment="1">
      <alignment horizontal="center" vertical="center"/>
    </xf>
    <xf numFmtId="0" fontId="0" fillId="0" borderId="0" xfId="0" applyFont="1" applyFill="1"/>
    <xf numFmtId="0" fontId="4" fillId="0" borderId="0" xfId="0" applyFont="1" applyFill="1"/>
    <xf numFmtId="0" fontId="0" fillId="0" borderId="0" xfId="0" applyFont="1" applyFill="1" applyAlignment="1">
      <alignment horizontal="center" vertical="center"/>
    </xf>
    <xf numFmtId="164" fontId="0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Border="1"/>
    <xf numFmtId="0" fontId="0" fillId="0" borderId="2" xfId="1" applyFont="1" applyFill="1" applyBorder="1" applyAlignment="1">
      <alignment horizontal="center" vertical="center" textRotation="90" wrapText="1"/>
    </xf>
    <xf numFmtId="0" fontId="0" fillId="0" borderId="2" xfId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9" fontId="0" fillId="0" borderId="3" xfId="0" applyNumberFormat="1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 wrapText="1"/>
    </xf>
    <xf numFmtId="165" fontId="4" fillId="0" borderId="0" xfId="2" applyNumberFormat="1" applyFont="1" applyFill="1" applyBorder="1" applyAlignment="1">
      <alignment horizontal="center" vertical="center"/>
    </xf>
    <xf numFmtId="0" fontId="0" fillId="0" borderId="0" xfId="2" applyFont="1" applyFill="1" applyAlignment="1">
      <alignment vertical="center"/>
    </xf>
    <xf numFmtId="0" fontId="0" fillId="0" borderId="0" xfId="0" applyFont="1" applyFill="1" applyAlignment="1"/>
    <xf numFmtId="0" fontId="4" fillId="0" borderId="2" xfId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24" borderId="0" xfId="0" applyFont="1" applyFill="1"/>
    <xf numFmtId="0" fontId="0" fillId="24" borderId="0" xfId="0" applyFont="1" applyFill="1"/>
    <xf numFmtId="0" fontId="4" fillId="25" borderId="2" xfId="2" applyFont="1" applyFill="1" applyBorder="1" applyAlignment="1">
      <alignment horizontal="center" vertical="center"/>
    </xf>
    <xf numFmtId="165" fontId="4" fillId="25" borderId="2" xfId="2" applyNumberFormat="1" applyFont="1" applyFill="1" applyBorder="1" applyAlignment="1">
      <alignment horizontal="center" vertical="center"/>
    </xf>
    <xf numFmtId="165" fontId="4" fillId="25" borderId="0" xfId="2" applyNumberFormat="1" applyFont="1" applyFill="1" applyBorder="1" applyAlignment="1">
      <alignment horizontal="center" vertical="center"/>
    </xf>
    <xf numFmtId="0" fontId="4" fillId="26" borderId="2" xfId="2" applyFont="1" applyFill="1" applyBorder="1" applyAlignment="1">
      <alignment horizontal="center" vertical="center"/>
    </xf>
    <xf numFmtId="165" fontId="4" fillId="26" borderId="2" xfId="2" applyNumberFormat="1" applyFont="1" applyFill="1" applyBorder="1" applyAlignment="1">
      <alignment horizontal="center" vertical="center"/>
    </xf>
    <xf numFmtId="165" fontId="4" fillId="26" borderId="0" xfId="2" applyNumberFormat="1" applyFont="1" applyFill="1" applyBorder="1" applyAlignment="1">
      <alignment horizontal="center" vertical="center"/>
    </xf>
    <xf numFmtId="0" fontId="4" fillId="29" borderId="2" xfId="2" applyFont="1" applyFill="1" applyBorder="1" applyAlignment="1">
      <alignment horizontal="center" vertical="center"/>
    </xf>
    <xf numFmtId="165" fontId="4" fillId="29" borderId="2" xfId="2" applyNumberFormat="1" applyFont="1" applyFill="1" applyBorder="1" applyAlignment="1">
      <alignment horizontal="center" vertical="center"/>
    </xf>
    <xf numFmtId="165" fontId="4" fillId="29" borderId="0" xfId="2" applyNumberFormat="1" applyFont="1" applyFill="1" applyBorder="1" applyAlignment="1">
      <alignment horizontal="center" vertical="center"/>
    </xf>
    <xf numFmtId="0" fontId="4" fillId="27" borderId="2" xfId="2" applyFont="1" applyFill="1" applyBorder="1" applyAlignment="1">
      <alignment horizontal="center" vertical="center"/>
    </xf>
    <xf numFmtId="165" fontId="4" fillId="27" borderId="2" xfId="2" applyNumberFormat="1" applyFont="1" applyFill="1" applyBorder="1" applyAlignment="1">
      <alignment horizontal="center" vertical="center"/>
    </xf>
    <xf numFmtId="165" fontId="4" fillId="27" borderId="0" xfId="2" applyNumberFormat="1" applyFont="1" applyFill="1" applyBorder="1" applyAlignment="1">
      <alignment horizontal="center" vertical="center"/>
    </xf>
    <xf numFmtId="0" fontId="4" fillId="30" borderId="2" xfId="2" applyFont="1" applyFill="1" applyBorder="1" applyAlignment="1">
      <alignment horizontal="center" vertical="center"/>
    </xf>
    <xf numFmtId="165" fontId="4" fillId="30" borderId="2" xfId="2" applyNumberFormat="1" applyFont="1" applyFill="1" applyBorder="1" applyAlignment="1">
      <alignment horizontal="center" vertical="center"/>
    </xf>
    <xf numFmtId="165" fontId="4" fillId="30" borderId="0" xfId="2" applyNumberFormat="1" applyFont="1" applyFill="1" applyBorder="1" applyAlignment="1">
      <alignment horizontal="center" vertical="center"/>
    </xf>
    <xf numFmtId="0" fontId="4" fillId="28" borderId="2" xfId="2" applyFont="1" applyFill="1" applyBorder="1" applyAlignment="1">
      <alignment horizontal="center" vertical="center"/>
    </xf>
    <xf numFmtId="165" fontId="4" fillId="28" borderId="2" xfId="2" applyNumberFormat="1" applyFont="1" applyFill="1" applyBorder="1" applyAlignment="1">
      <alignment horizontal="center" vertical="center"/>
    </xf>
    <xf numFmtId="165" fontId="4" fillId="28" borderId="0" xfId="2" applyNumberFormat="1" applyFont="1" applyFill="1" applyBorder="1" applyAlignment="1">
      <alignment horizontal="center" vertical="center"/>
    </xf>
    <xf numFmtId="170" fontId="0" fillId="0" borderId="0" xfId="0" applyNumberFormat="1" applyFont="1" applyFill="1"/>
    <xf numFmtId="0" fontId="4" fillId="26" borderId="2" xfId="1" applyFont="1" applyFill="1" applyBorder="1" applyAlignment="1">
      <alignment horizontal="center" vertical="center" wrapText="1"/>
    </xf>
    <xf numFmtId="49" fontId="4" fillId="27" borderId="2" xfId="2" applyNumberFormat="1" applyFont="1" applyFill="1" applyBorder="1" applyAlignment="1">
      <alignment horizontal="center" vertical="center"/>
    </xf>
    <xf numFmtId="0" fontId="4" fillId="27" borderId="2" xfId="2" applyFont="1" applyFill="1" applyBorder="1" applyAlignment="1">
      <alignment horizontal="center" vertical="center" wrapText="1"/>
    </xf>
    <xf numFmtId="166" fontId="4" fillId="27" borderId="2" xfId="0" applyNumberFormat="1" applyFont="1" applyFill="1" applyBorder="1" applyAlignment="1">
      <alignment horizontal="center" vertical="center" shrinkToFit="1"/>
    </xf>
    <xf numFmtId="49" fontId="4" fillId="30" borderId="2" xfId="2" applyNumberFormat="1" applyFont="1" applyFill="1" applyBorder="1" applyAlignment="1">
      <alignment horizontal="center" vertical="center"/>
    </xf>
    <xf numFmtId="0" fontId="4" fillId="30" borderId="2" xfId="2" applyFont="1" applyFill="1" applyBorder="1" applyAlignment="1">
      <alignment horizontal="center" vertical="center" wrapText="1"/>
    </xf>
    <xf numFmtId="0" fontId="4" fillId="30" borderId="0" xfId="0" applyFont="1" applyFill="1"/>
    <xf numFmtId="49" fontId="4" fillId="29" borderId="2" xfId="2" applyNumberFormat="1" applyFont="1" applyFill="1" applyBorder="1" applyAlignment="1">
      <alignment horizontal="center" vertical="center"/>
    </xf>
    <xf numFmtId="0" fontId="4" fillId="29" borderId="2" xfId="2" applyFont="1" applyFill="1" applyBorder="1" applyAlignment="1">
      <alignment horizontal="center" vertical="center" wrapText="1"/>
    </xf>
    <xf numFmtId="49" fontId="4" fillId="26" borderId="2" xfId="2" applyNumberFormat="1" applyFont="1" applyFill="1" applyBorder="1" applyAlignment="1">
      <alignment horizontal="center" vertical="center"/>
    </xf>
    <xf numFmtId="0" fontId="4" fillId="26" borderId="2" xfId="2" applyFont="1" applyFill="1" applyBorder="1" applyAlignment="1">
      <alignment horizontal="center" vertical="center" wrapText="1"/>
    </xf>
    <xf numFmtId="49" fontId="4" fillId="25" borderId="2" xfId="2" applyNumberFormat="1" applyFont="1" applyFill="1" applyBorder="1" applyAlignment="1">
      <alignment horizontal="center" vertical="center"/>
    </xf>
    <xf numFmtId="0" fontId="4" fillId="25" borderId="2" xfId="2" applyFont="1" applyFill="1" applyBorder="1" applyAlignment="1">
      <alignment horizontal="center" vertical="center" wrapText="1"/>
    </xf>
    <xf numFmtId="0" fontId="4" fillId="25" borderId="0" xfId="0" applyFont="1" applyFill="1" applyBorder="1"/>
    <xf numFmtId="0" fontId="4" fillId="26" borderId="0" xfId="0" applyFont="1" applyFill="1" applyBorder="1"/>
    <xf numFmtId="0" fontId="4" fillId="29" borderId="0" xfId="0" applyFont="1" applyFill="1" applyBorder="1"/>
    <xf numFmtId="0" fontId="4" fillId="27" borderId="0" xfId="0" applyFont="1" applyFill="1" applyBorder="1"/>
    <xf numFmtId="0" fontId="4" fillId="30" borderId="0" xfId="0" applyFont="1" applyFill="1" applyBorder="1"/>
    <xf numFmtId="49" fontId="4" fillId="28" borderId="2" xfId="2" applyNumberFormat="1" applyFont="1" applyFill="1" applyBorder="1" applyAlignment="1">
      <alignment horizontal="center" vertical="center"/>
    </xf>
    <xf numFmtId="0" fontId="4" fillId="28" borderId="2" xfId="2" applyFont="1" applyFill="1" applyBorder="1" applyAlignment="1">
      <alignment horizontal="center" vertical="center" wrapText="1"/>
    </xf>
    <xf numFmtId="0" fontId="4" fillId="28" borderId="0" xfId="0" applyFont="1" applyFill="1" applyBorder="1"/>
    <xf numFmtId="16" fontId="0" fillId="0" borderId="0" xfId="0" applyNumberFormat="1" applyFont="1" applyFill="1"/>
    <xf numFmtId="170" fontId="4" fillId="0" borderId="0" xfId="0" applyNumberFormat="1" applyFont="1" applyFill="1"/>
    <xf numFmtId="49" fontId="4" fillId="31" borderId="3" xfId="0" applyNumberFormat="1" applyFont="1" applyFill="1" applyBorder="1" applyAlignment="1">
      <alignment horizontal="center" vertical="center" wrapText="1"/>
    </xf>
    <xf numFmtId="49" fontId="0" fillId="31" borderId="3" xfId="0" applyNumberFormat="1" applyFont="1" applyFill="1" applyBorder="1" applyAlignment="1">
      <alignment horizontal="center" vertical="center" wrapText="1"/>
    </xf>
    <xf numFmtId="0" fontId="0" fillId="31" borderId="0" xfId="0" applyFont="1" applyFill="1"/>
    <xf numFmtId="165" fontId="0" fillId="0" borderId="0" xfId="0" applyNumberFormat="1" applyFont="1" applyFill="1"/>
    <xf numFmtId="165" fontId="4" fillId="0" borderId="0" xfId="0" applyNumberFormat="1" applyFont="1" applyFill="1"/>
    <xf numFmtId="0" fontId="0" fillId="31" borderId="2" xfId="0" applyFont="1" applyFill="1" applyBorder="1" applyAlignment="1">
      <alignment horizontal="center" vertical="center" textRotation="90" wrapText="1"/>
    </xf>
    <xf numFmtId="0" fontId="0" fillId="31" borderId="3" xfId="0" applyFont="1" applyFill="1" applyBorder="1" applyAlignment="1">
      <alignment horizontal="center" vertical="center" wrapText="1"/>
    </xf>
    <xf numFmtId="0" fontId="4" fillId="31" borderId="2" xfId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171" fontId="0" fillId="0" borderId="0" xfId="0" applyNumberFormat="1" applyFont="1" applyFill="1"/>
    <xf numFmtId="0" fontId="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0" fillId="0" borderId="0" xfId="2" applyFont="1" applyFill="1" applyAlignment="1">
      <alignment horizontal="center" vertical="center"/>
    </xf>
    <xf numFmtId="0" fontId="0" fillId="0" borderId="2" xfId="0" applyFont="1" applyFill="1" applyBorder="1" applyAlignment="1">
      <alignment horizontal="center" vertical="center" textRotation="90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0" xfId="1" applyFont="1" applyFill="1" applyAlignment="1">
      <alignment horizontal="right" vertical="center"/>
    </xf>
    <xf numFmtId="0" fontId="0" fillId="0" borderId="0" xfId="1" applyFont="1" applyFill="1" applyAlignment="1">
      <alignment horizontal="right"/>
    </xf>
    <xf numFmtId="171" fontId="0" fillId="0" borderId="0" xfId="0" applyNumberFormat="1" applyFont="1" applyFill="1" applyBorder="1" applyAlignment="1">
      <alignment vertical="top"/>
    </xf>
    <xf numFmtId="1" fontId="0" fillId="0" borderId="0" xfId="0" applyNumberFormat="1" applyFont="1" applyFill="1" applyBorder="1" applyAlignment="1">
      <alignment vertical="top"/>
    </xf>
    <xf numFmtId="0" fontId="0" fillId="31" borderId="2" xfId="0" applyFont="1" applyFill="1" applyBorder="1" applyAlignment="1">
      <alignment horizontal="center" vertical="center" wrapText="1"/>
    </xf>
    <xf numFmtId="165" fontId="0" fillId="25" borderId="2" xfId="2" applyNumberFormat="1" applyFont="1" applyFill="1" applyBorder="1" applyAlignment="1">
      <alignment horizontal="center" vertical="center"/>
    </xf>
    <xf numFmtId="2" fontId="0" fillId="25" borderId="2" xfId="2" applyNumberFormat="1" applyFont="1" applyFill="1" applyBorder="1" applyAlignment="1">
      <alignment horizontal="center" vertical="center" wrapText="1"/>
    </xf>
    <xf numFmtId="0" fontId="0" fillId="25" borderId="2" xfId="2" applyFont="1" applyFill="1" applyBorder="1" applyAlignment="1">
      <alignment horizontal="center" vertical="center" wrapText="1"/>
    </xf>
    <xf numFmtId="2" fontId="0" fillId="25" borderId="2" xfId="2" applyNumberFormat="1" applyFont="1" applyFill="1" applyBorder="1" applyAlignment="1">
      <alignment horizontal="center" vertical="center"/>
    </xf>
    <xf numFmtId="0" fontId="0" fillId="25" borderId="2" xfId="2" applyFont="1" applyFill="1" applyBorder="1" applyAlignment="1">
      <alignment horizontal="center" vertical="center"/>
    </xf>
    <xf numFmtId="165" fontId="0" fillId="25" borderId="2" xfId="2" applyNumberFormat="1" applyFont="1" applyFill="1" applyBorder="1" applyAlignment="1">
      <alignment horizontal="left" vertical="center" wrapText="1"/>
    </xf>
    <xf numFmtId="165" fontId="0" fillId="0" borderId="0" xfId="2" applyNumberFormat="1" applyFont="1" applyFill="1" applyBorder="1" applyAlignment="1">
      <alignment horizontal="center" vertical="center"/>
    </xf>
    <xf numFmtId="2" fontId="0" fillId="26" borderId="2" xfId="2" applyNumberFormat="1" applyFont="1" applyFill="1" applyBorder="1" applyAlignment="1">
      <alignment horizontal="center" vertical="center" wrapText="1"/>
    </xf>
    <xf numFmtId="0" fontId="0" fillId="26" borderId="2" xfId="2" applyFont="1" applyFill="1" applyBorder="1" applyAlignment="1">
      <alignment horizontal="center" vertical="center" wrapText="1"/>
    </xf>
    <xf numFmtId="2" fontId="0" fillId="26" borderId="2" xfId="2" applyNumberFormat="1" applyFont="1" applyFill="1" applyBorder="1" applyAlignment="1">
      <alignment horizontal="center" vertical="center"/>
    </xf>
    <xf numFmtId="0" fontId="0" fillId="26" borderId="2" xfId="2" applyFont="1" applyFill="1" applyBorder="1" applyAlignment="1">
      <alignment horizontal="center" vertical="center"/>
    </xf>
    <xf numFmtId="165" fontId="0" fillId="26" borderId="2" xfId="2" applyNumberFormat="1" applyFont="1" applyFill="1" applyBorder="1" applyAlignment="1">
      <alignment horizontal="center" vertical="center"/>
    </xf>
    <xf numFmtId="165" fontId="0" fillId="26" borderId="2" xfId="0" applyNumberFormat="1" applyFont="1" applyFill="1" applyBorder="1" applyAlignment="1">
      <alignment horizontal="center" vertical="center" wrapText="1"/>
    </xf>
    <xf numFmtId="165" fontId="0" fillId="26" borderId="2" xfId="2" applyNumberFormat="1" applyFont="1" applyFill="1" applyBorder="1" applyAlignment="1">
      <alignment horizontal="left" vertical="center" wrapText="1"/>
    </xf>
    <xf numFmtId="49" fontId="0" fillId="26" borderId="2" xfId="2" applyNumberFormat="1" applyFont="1" applyFill="1" applyBorder="1" applyAlignment="1">
      <alignment horizontal="center" vertical="center"/>
    </xf>
    <xf numFmtId="1" fontId="0" fillId="26" borderId="2" xfId="2" applyNumberFormat="1" applyFont="1" applyFill="1" applyBorder="1" applyAlignment="1">
      <alignment horizontal="center" vertical="center"/>
    </xf>
    <xf numFmtId="165" fontId="0" fillId="26" borderId="2" xfId="0" applyNumberFormat="1" applyFont="1" applyFill="1" applyBorder="1" applyAlignment="1">
      <alignment horizontal="left" vertical="center" wrapText="1"/>
    </xf>
    <xf numFmtId="165" fontId="0" fillId="26" borderId="2" xfId="0" applyNumberFormat="1" applyFont="1" applyFill="1" applyBorder="1" applyAlignment="1">
      <alignment horizontal="center" vertical="center"/>
    </xf>
    <xf numFmtId="2" fontId="0" fillId="26" borderId="2" xfId="2" applyNumberFormat="1" applyFont="1" applyFill="1" applyBorder="1" applyAlignment="1">
      <alignment horizontal="left" vertical="center" wrapText="1"/>
    </xf>
    <xf numFmtId="0" fontId="0" fillId="26" borderId="2" xfId="2" applyFont="1" applyFill="1" applyBorder="1" applyAlignment="1">
      <alignment horizontal="left" vertical="center" wrapText="1"/>
    </xf>
    <xf numFmtId="165" fontId="0" fillId="26" borderId="2" xfId="2" applyNumberFormat="1" applyFont="1" applyFill="1" applyBorder="1" applyAlignment="1">
      <alignment horizontal="left" vertical="center"/>
    </xf>
    <xf numFmtId="165" fontId="4" fillId="0" borderId="2" xfId="2" applyNumberFormat="1" applyFont="1" applyFill="1" applyBorder="1" applyAlignment="1">
      <alignment horizontal="left" vertical="center"/>
    </xf>
    <xf numFmtId="165" fontId="0" fillId="0" borderId="0" xfId="2" applyNumberFormat="1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/>
    </xf>
    <xf numFmtId="49" fontId="0" fillId="26" borderId="2" xfId="2" applyNumberFormat="1" applyFont="1" applyFill="1" applyBorder="1" applyAlignment="1">
      <alignment horizontal="left" vertical="center"/>
    </xf>
    <xf numFmtId="49" fontId="0" fillId="26" borderId="2" xfId="2" applyNumberFormat="1" applyFont="1" applyFill="1" applyBorder="1" applyAlignment="1">
      <alignment horizontal="center" vertical="center" wrapText="1"/>
    </xf>
    <xf numFmtId="2" fontId="0" fillId="27" borderId="2" xfId="2" applyNumberFormat="1" applyFont="1" applyFill="1" applyBorder="1" applyAlignment="1">
      <alignment horizontal="center" vertical="center" wrapText="1"/>
    </xf>
    <xf numFmtId="0" fontId="0" fillId="27" borderId="2" xfId="2" applyFont="1" applyFill="1" applyBorder="1" applyAlignment="1">
      <alignment horizontal="center" vertical="center" wrapText="1"/>
    </xf>
    <xf numFmtId="2" fontId="0" fillId="27" borderId="2" xfId="2" applyNumberFormat="1" applyFont="1" applyFill="1" applyBorder="1" applyAlignment="1">
      <alignment horizontal="center" vertical="center"/>
    </xf>
    <xf numFmtId="0" fontId="0" fillId="27" borderId="2" xfId="2" applyFont="1" applyFill="1" applyBorder="1" applyAlignment="1">
      <alignment horizontal="center" vertical="center"/>
    </xf>
    <xf numFmtId="165" fontId="0" fillId="27" borderId="2" xfId="2" applyNumberFormat="1" applyFont="1" applyFill="1" applyBorder="1" applyAlignment="1">
      <alignment horizontal="center" vertical="center"/>
    </xf>
    <xf numFmtId="165" fontId="0" fillId="27" borderId="2" xfId="2" applyNumberFormat="1" applyFont="1" applyFill="1" applyBorder="1" applyAlignment="1">
      <alignment horizontal="left" vertical="center" wrapText="1"/>
    </xf>
    <xf numFmtId="1" fontId="0" fillId="27" borderId="2" xfId="2" applyNumberFormat="1" applyFont="1" applyFill="1" applyBorder="1" applyAlignment="1">
      <alignment horizontal="center" vertical="center"/>
    </xf>
    <xf numFmtId="165" fontId="0" fillId="27" borderId="2" xfId="0" applyNumberFormat="1" applyFont="1" applyFill="1" applyBorder="1" applyAlignment="1">
      <alignment horizontal="center" vertical="center" wrapText="1"/>
    </xf>
    <xf numFmtId="165" fontId="0" fillId="27" borderId="2" xfId="0" applyNumberFormat="1" applyFont="1" applyFill="1" applyBorder="1" applyAlignment="1">
      <alignment horizontal="center" vertical="center"/>
    </xf>
    <xf numFmtId="2" fontId="0" fillId="28" borderId="2" xfId="2" applyNumberFormat="1" applyFont="1" applyFill="1" applyBorder="1" applyAlignment="1">
      <alignment horizontal="center" vertical="center" wrapText="1"/>
    </xf>
    <xf numFmtId="0" fontId="0" fillId="28" borderId="2" xfId="2" applyFont="1" applyFill="1" applyBorder="1" applyAlignment="1">
      <alignment horizontal="center" vertical="center" wrapText="1"/>
    </xf>
    <xf numFmtId="2" fontId="0" fillId="28" borderId="2" xfId="2" applyNumberFormat="1" applyFont="1" applyFill="1" applyBorder="1" applyAlignment="1">
      <alignment horizontal="center" vertical="center"/>
    </xf>
    <xf numFmtId="0" fontId="0" fillId="28" borderId="2" xfId="2" applyFont="1" applyFill="1" applyBorder="1" applyAlignment="1">
      <alignment horizontal="center" vertical="center"/>
    </xf>
    <xf numFmtId="1" fontId="0" fillId="28" borderId="2" xfId="2" applyNumberFormat="1" applyFont="1" applyFill="1" applyBorder="1" applyAlignment="1">
      <alignment horizontal="center" vertical="center"/>
    </xf>
    <xf numFmtId="165" fontId="0" fillId="28" borderId="2" xfId="0" applyNumberFormat="1" applyFont="1" applyFill="1" applyBorder="1" applyAlignment="1">
      <alignment horizontal="center" vertical="center"/>
    </xf>
    <xf numFmtId="165" fontId="0" fillId="28" borderId="2" xfId="0" applyNumberFormat="1" applyFont="1" applyFill="1" applyBorder="1" applyAlignment="1">
      <alignment horizontal="left" vertical="center" wrapText="1"/>
    </xf>
    <xf numFmtId="165" fontId="0" fillId="28" borderId="2" xfId="2" applyNumberFormat="1" applyFont="1" applyFill="1" applyBorder="1" applyAlignment="1">
      <alignment horizontal="center" vertical="center"/>
    </xf>
    <xf numFmtId="165" fontId="0" fillId="28" borderId="2" xfId="2" applyNumberFormat="1" applyFont="1" applyFill="1" applyBorder="1" applyAlignment="1">
      <alignment horizontal="left" vertical="center" wrapText="1"/>
    </xf>
    <xf numFmtId="0" fontId="0" fillId="28" borderId="9" xfId="2" applyFont="1" applyFill="1" applyBorder="1" applyAlignment="1">
      <alignment horizontal="center" vertical="center" wrapText="1"/>
    </xf>
    <xf numFmtId="0" fontId="0" fillId="28" borderId="2" xfId="0" applyFont="1" applyFill="1" applyBorder="1"/>
    <xf numFmtId="165" fontId="28" fillId="25" borderId="2" xfId="2" applyNumberFormat="1" applyFont="1" applyFill="1" applyBorder="1" applyAlignment="1">
      <alignment horizontal="center" vertical="center"/>
    </xf>
    <xf numFmtId="165" fontId="0" fillId="28" borderId="2" xfId="0" applyNumberFormat="1" applyFont="1" applyFill="1" applyBorder="1" applyAlignment="1">
      <alignment horizontal="center" vertical="center" wrapText="1"/>
    </xf>
    <xf numFmtId="165" fontId="28" fillId="26" borderId="2" xfId="2" applyNumberFormat="1" applyFont="1" applyFill="1" applyBorder="1" applyAlignment="1">
      <alignment horizontal="center" vertical="center"/>
    </xf>
    <xf numFmtId="165" fontId="28" fillId="26" borderId="2" xfId="0" applyNumberFormat="1" applyFont="1" applyFill="1" applyBorder="1" applyAlignment="1">
      <alignment horizontal="center" vertical="center" wrapText="1"/>
    </xf>
    <xf numFmtId="165" fontId="28" fillId="27" borderId="2" xfId="2" applyNumberFormat="1" applyFont="1" applyFill="1" applyBorder="1" applyAlignment="1">
      <alignment horizontal="center" vertical="center"/>
    </xf>
    <xf numFmtId="165" fontId="28" fillId="25" borderId="9" xfId="2" applyNumberFormat="1" applyFont="1" applyFill="1" applyBorder="1" applyAlignment="1">
      <alignment horizontal="center" vertical="center"/>
    </xf>
    <xf numFmtId="165" fontId="28" fillId="28" borderId="2" xfId="0" applyNumberFormat="1" applyFont="1" applyFill="1" applyBorder="1" applyAlignment="1">
      <alignment horizontal="center" vertical="center"/>
    </xf>
    <xf numFmtId="165" fontId="28" fillId="28" borderId="2" xfId="2" applyNumberFormat="1" applyFont="1" applyFill="1" applyBorder="1" applyAlignment="1">
      <alignment horizontal="center" vertical="center"/>
    </xf>
    <xf numFmtId="165" fontId="28" fillId="26" borderId="2" xfId="0" applyNumberFormat="1" applyFont="1" applyFill="1" applyBorder="1" applyAlignment="1">
      <alignment horizontal="center" vertical="center"/>
    </xf>
    <xf numFmtId="0" fontId="28" fillId="28" borderId="2" xfId="0" applyFont="1" applyFill="1" applyBorder="1" applyAlignment="1">
      <alignment horizontal="center" vertical="center"/>
    </xf>
    <xf numFmtId="165" fontId="29" fillId="0" borderId="2" xfId="2" applyNumberFormat="1" applyFont="1" applyFill="1" applyBorder="1" applyAlignment="1">
      <alignment horizontal="center" vertical="center"/>
    </xf>
    <xf numFmtId="165" fontId="0" fillId="32" borderId="2" xfId="2" applyNumberFormat="1" applyFont="1" applyFill="1" applyBorder="1" applyAlignment="1">
      <alignment horizontal="center" vertical="center"/>
    </xf>
    <xf numFmtId="165" fontId="28" fillId="27" borderId="2" xfId="0" applyNumberFormat="1" applyFont="1" applyFill="1" applyBorder="1" applyAlignment="1">
      <alignment horizontal="center" vertical="center" wrapText="1"/>
    </xf>
    <xf numFmtId="165" fontId="0" fillId="32" borderId="2" xfId="0" applyNumberFormat="1" applyFont="1" applyFill="1" applyBorder="1" applyAlignment="1">
      <alignment horizontal="center" vertical="center"/>
    </xf>
    <xf numFmtId="165" fontId="0" fillId="32" borderId="2" xfId="0" applyNumberFormat="1" applyFont="1" applyFill="1" applyBorder="1" applyAlignment="1">
      <alignment horizontal="center" vertical="center" wrapText="1"/>
    </xf>
    <xf numFmtId="165" fontId="28" fillId="27" borderId="2" xfId="0" applyNumberFormat="1" applyFont="1" applyFill="1" applyBorder="1" applyAlignment="1">
      <alignment horizontal="center" vertical="center"/>
    </xf>
    <xf numFmtId="0" fontId="28" fillId="25" borderId="2" xfId="2" applyFont="1" applyFill="1" applyBorder="1" applyAlignment="1">
      <alignment horizontal="center" vertical="center"/>
    </xf>
    <xf numFmtId="0" fontId="28" fillId="26" borderId="2" xfId="2" applyFont="1" applyFill="1" applyBorder="1" applyAlignment="1">
      <alignment horizontal="center" vertical="center"/>
    </xf>
    <xf numFmtId="1" fontId="28" fillId="26" borderId="2" xfId="2" applyNumberFormat="1" applyFont="1" applyFill="1" applyBorder="1" applyAlignment="1">
      <alignment horizontal="center" vertical="center"/>
    </xf>
    <xf numFmtId="0" fontId="28" fillId="27" borderId="2" xfId="2" applyFont="1" applyFill="1" applyBorder="1" applyAlignment="1">
      <alignment horizontal="center" vertical="center"/>
    </xf>
    <xf numFmtId="1" fontId="28" fillId="27" borderId="2" xfId="2" applyNumberFormat="1" applyFont="1" applyFill="1" applyBorder="1" applyAlignment="1">
      <alignment horizontal="center" vertical="center"/>
    </xf>
    <xf numFmtId="1" fontId="28" fillId="28" borderId="2" xfId="2" applyNumberFormat="1" applyFont="1" applyFill="1" applyBorder="1" applyAlignment="1">
      <alignment horizontal="center" vertical="center"/>
    </xf>
    <xf numFmtId="0" fontId="29" fillId="0" borderId="2" xfId="2" applyFont="1" applyFill="1" applyBorder="1" applyAlignment="1">
      <alignment horizontal="center" vertical="center"/>
    </xf>
    <xf numFmtId="165" fontId="2" fillId="27" borderId="2" xfId="2" applyNumberFormat="1" applyFont="1" applyFill="1" applyBorder="1" applyAlignment="1">
      <alignment horizontal="center" vertical="center"/>
    </xf>
    <xf numFmtId="165" fontId="4" fillId="32" borderId="2" xfId="2" applyNumberFormat="1" applyFont="1" applyFill="1" applyBorder="1" applyAlignment="1">
      <alignment horizontal="center" vertical="center"/>
    </xf>
    <xf numFmtId="165" fontId="29" fillId="24" borderId="2" xfId="2" applyNumberFormat="1" applyFont="1" applyFill="1" applyBorder="1" applyAlignment="1">
      <alignment horizontal="center" vertical="center"/>
    </xf>
    <xf numFmtId="165" fontId="29" fillId="26" borderId="2" xfId="2" applyNumberFormat="1" applyFont="1" applyFill="1" applyBorder="1" applyAlignment="1">
      <alignment horizontal="center" vertical="center"/>
    </xf>
    <xf numFmtId="165" fontId="29" fillId="25" borderId="2" xfId="2" applyNumberFormat="1" applyFont="1" applyFill="1" applyBorder="1" applyAlignment="1">
      <alignment horizontal="center" vertical="center"/>
    </xf>
    <xf numFmtId="165" fontId="4" fillId="0" borderId="2" xfId="2" applyNumberFormat="1" applyFont="1" applyFill="1" applyBorder="1" applyAlignment="1">
      <alignment horizontal="center" vertical="center" wrapText="1"/>
    </xf>
    <xf numFmtId="165" fontId="4" fillId="31" borderId="2" xfId="2" applyNumberFormat="1" applyFont="1" applyFill="1" applyBorder="1" applyAlignment="1">
      <alignment horizontal="center" vertical="center"/>
    </xf>
    <xf numFmtId="165" fontId="29" fillId="31" borderId="2" xfId="2" applyNumberFormat="1" applyFont="1" applyFill="1" applyBorder="1" applyAlignment="1">
      <alignment horizontal="center" vertical="center"/>
    </xf>
    <xf numFmtId="0" fontId="4" fillId="31" borderId="2" xfId="0" applyFont="1" applyFill="1" applyBorder="1" applyAlignment="1">
      <alignment horizontal="center" vertical="center"/>
    </xf>
    <xf numFmtId="0" fontId="4" fillId="26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3" xfId="1" applyFont="1" applyFill="1" applyBorder="1" applyAlignment="1">
      <alignment horizontal="center" vertical="center" wrapText="1"/>
    </xf>
    <xf numFmtId="0" fontId="0" fillId="0" borderId="12" xfId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28" fillId="0" borderId="4" xfId="0" applyFont="1" applyFill="1" applyBorder="1" applyAlignment="1">
      <alignment horizontal="center" vertical="center" wrapText="1"/>
    </xf>
    <xf numFmtId="0" fontId="28" fillId="0" borderId="6" xfId="0" applyFont="1" applyFill="1" applyBorder="1" applyAlignment="1">
      <alignment horizontal="center" vertical="center" wrapText="1"/>
    </xf>
    <xf numFmtId="0" fontId="28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0" fillId="0" borderId="0" xfId="2" applyFont="1" applyFill="1" applyAlignment="1">
      <alignment horizontal="center" vertical="center"/>
    </xf>
    <xf numFmtId="1" fontId="0" fillId="0" borderId="1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textRotation="90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</cellXfs>
  <cellStyles count="274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41"/>
    <cellStyle name="Обычный 2 26 2" xfId="42"/>
    <cellStyle name="Обычный 3" xfId="1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2_12" xfId="57"/>
    <cellStyle name="Обычный 6 2 2 2 2 3" xfId="58"/>
    <cellStyle name="Обычный 6 2 2 2 2 4" xfId="59"/>
    <cellStyle name="Обычный 6 2 2 2 2_12" xfId="60"/>
    <cellStyle name="Обычный 6 2 2 2 3" xfId="61"/>
    <cellStyle name="Обычный 6 2 2 2 3 2" xfId="62"/>
    <cellStyle name="Обычный 6 2 2 2 3 3" xfId="63"/>
    <cellStyle name="Обычный 6 2 2 2 3_12" xfId="64"/>
    <cellStyle name="Обычный 6 2 2 2 4" xfId="65"/>
    <cellStyle name="Обычный 6 2 2 2 5" xfId="66"/>
    <cellStyle name="Обычный 6 2 2 2_12" xfId="67"/>
    <cellStyle name="Обычный 6 2 2 3" xfId="68"/>
    <cellStyle name="Обычный 6 2 2 3 2" xfId="69"/>
    <cellStyle name="Обычный 6 2 2 3 2 2" xfId="70"/>
    <cellStyle name="Обычный 6 2 2 3 2 3" xfId="71"/>
    <cellStyle name="Обычный 6 2 2 3 2_12" xfId="72"/>
    <cellStyle name="Обычный 6 2 2 3 3" xfId="73"/>
    <cellStyle name="Обычный 6 2 2 3 4" xfId="74"/>
    <cellStyle name="Обычный 6 2 2 3_12" xfId="75"/>
    <cellStyle name="Обычный 6 2 2 4" xfId="76"/>
    <cellStyle name="Обычный 6 2 2 4 2" xfId="77"/>
    <cellStyle name="Обычный 6 2 2 4 2 2" xfId="78"/>
    <cellStyle name="Обычный 6 2 2 4 2 3" xfId="79"/>
    <cellStyle name="Обычный 6 2 2 4 2_12" xfId="80"/>
    <cellStyle name="Обычный 6 2 2 4 3" xfId="81"/>
    <cellStyle name="Обычный 6 2 2 4 4" xfId="82"/>
    <cellStyle name="Обычный 6 2 2 4_12" xfId="83"/>
    <cellStyle name="Обычный 6 2 2 5" xfId="84"/>
    <cellStyle name="Обычный 6 2 2 5 2" xfId="85"/>
    <cellStyle name="Обычный 6 2 2 5 3" xfId="86"/>
    <cellStyle name="Обычный 6 2 2 5_12" xfId="87"/>
    <cellStyle name="Обычный 6 2 2 6" xfId="88"/>
    <cellStyle name="Обычный 6 2 2 7" xfId="89"/>
    <cellStyle name="Обычный 6 2 2 8" xfId="90"/>
    <cellStyle name="Обычный 6 2 2_12" xfId="91"/>
    <cellStyle name="Обычный 6 2 3" xfId="92"/>
    <cellStyle name="Обычный 6 2 3 2" xfId="93"/>
    <cellStyle name="Обычный 6 2 3 2 2" xfId="94"/>
    <cellStyle name="Обычный 6 2 3 2 2 2" xfId="95"/>
    <cellStyle name="Обычный 6 2 3 2 2 2 2" xfId="96"/>
    <cellStyle name="Обычный 6 2 3 2 2 2 3" xfId="97"/>
    <cellStyle name="Обычный 6 2 3 2 2 2_12" xfId="98"/>
    <cellStyle name="Обычный 6 2 3 2 2 3" xfId="99"/>
    <cellStyle name="Обычный 6 2 3 2 2 4" xfId="100"/>
    <cellStyle name="Обычный 6 2 3 2 2_12" xfId="101"/>
    <cellStyle name="Обычный 6 2 3 2 3" xfId="102"/>
    <cellStyle name="Обычный 6 2 3 2 3 2" xfId="103"/>
    <cellStyle name="Обычный 6 2 3 2 3 3" xfId="104"/>
    <cellStyle name="Обычный 6 2 3 2 3_12" xfId="105"/>
    <cellStyle name="Обычный 6 2 3 2 4" xfId="106"/>
    <cellStyle name="Обычный 6 2 3 2 5" xfId="107"/>
    <cellStyle name="Обычный 6 2 3 2_12" xfId="108"/>
    <cellStyle name="Обычный 6 2 3 3" xfId="109"/>
    <cellStyle name="Обычный 6 2 3 3 2" xfId="110"/>
    <cellStyle name="Обычный 6 2 3 3 2 2" xfId="111"/>
    <cellStyle name="Обычный 6 2 3 3 2 3" xfId="112"/>
    <cellStyle name="Обычный 6 2 3 3 2_12" xfId="113"/>
    <cellStyle name="Обычный 6 2 3 3 3" xfId="114"/>
    <cellStyle name="Обычный 6 2 3 3 4" xfId="115"/>
    <cellStyle name="Обычный 6 2 3 3_12" xfId="116"/>
    <cellStyle name="Обычный 6 2 3 4" xfId="117"/>
    <cellStyle name="Обычный 6 2 3 4 2" xfId="118"/>
    <cellStyle name="Обычный 6 2 3 4 2 2" xfId="119"/>
    <cellStyle name="Обычный 6 2 3 4 2 3" xfId="120"/>
    <cellStyle name="Обычный 6 2 3 4 2_12" xfId="121"/>
    <cellStyle name="Обычный 6 2 3 4 3" xfId="122"/>
    <cellStyle name="Обычный 6 2 3 4 4" xfId="123"/>
    <cellStyle name="Обычный 6 2 3 4_12" xfId="124"/>
    <cellStyle name="Обычный 6 2 3 5" xfId="125"/>
    <cellStyle name="Обычный 6 2 3 5 2" xfId="126"/>
    <cellStyle name="Обычный 6 2 3 5 3" xfId="127"/>
    <cellStyle name="Обычный 6 2 3 5_12" xfId="128"/>
    <cellStyle name="Обычный 6 2 3 6" xfId="129"/>
    <cellStyle name="Обычный 6 2 3 7" xfId="130"/>
    <cellStyle name="Обычный 6 2 3 8" xfId="131"/>
    <cellStyle name="Обычный 6 2 3_12" xfId="132"/>
    <cellStyle name="Обычный 6 2 4" xfId="133"/>
    <cellStyle name="Обычный 6 2 4 2" xfId="134"/>
    <cellStyle name="Обычный 6 2 4 2 2" xfId="135"/>
    <cellStyle name="Обычный 6 2 4 2 3" xfId="136"/>
    <cellStyle name="Обычный 6 2 4 2_12" xfId="137"/>
    <cellStyle name="Обычный 6 2 4 3" xfId="138"/>
    <cellStyle name="Обычный 6 2 4 4" xfId="139"/>
    <cellStyle name="Обычный 6 2 4_12" xfId="140"/>
    <cellStyle name="Обычный 6 2 5" xfId="141"/>
    <cellStyle name="Обычный 6 2 5 2" xfId="142"/>
    <cellStyle name="Обычный 6 2 5 2 2" xfId="143"/>
    <cellStyle name="Обычный 6 2 5 2 3" xfId="144"/>
    <cellStyle name="Обычный 6 2 5 2_12" xfId="145"/>
    <cellStyle name="Обычный 6 2 5 3" xfId="146"/>
    <cellStyle name="Обычный 6 2 5 4" xfId="147"/>
    <cellStyle name="Обычный 6 2 5_12" xfId="148"/>
    <cellStyle name="Обычный 6 2 6" xfId="149"/>
    <cellStyle name="Обычный 6 2 6 2" xfId="150"/>
    <cellStyle name="Обычный 6 2 6 3" xfId="151"/>
    <cellStyle name="Обычный 6 2 6_12" xfId="152"/>
    <cellStyle name="Обычный 6 2 7" xfId="153"/>
    <cellStyle name="Обычный 6 2 8" xfId="154"/>
    <cellStyle name="Обычный 6 2 9" xfId="155"/>
    <cellStyle name="Обычный 6 2_12" xfId="156"/>
    <cellStyle name="Обычный 6 3" xfId="157"/>
    <cellStyle name="Обычный 6 3 2" xfId="158"/>
    <cellStyle name="Обычный 6 3 2 2" xfId="159"/>
    <cellStyle name="Обычный 6 3 2 3" xfId="160"/>
    <cellStyle name="Обычный 6 3 2_12" xfId="161"/>
    <cellStyle name="Обычный 6 3 3" xfId="162"/>
    <cellStyle name="Обычный 6 3 4" xfId="163"/>
    <cellStyle name="Обычный 6 3_12" xfId="164"/>
    <cellStyle name="Обычный 6 4" xfId="165"/>
    <cellStyle name="Обычный 6 4 2" xfId="166"/>
    <cellStyle name="Обычный 6 4 2 2" xfId="167"/>
    <cellStyle name="Обычный 6 4 2 3" xfId="168"/>
    <cellStyle name="Обычный 6 4 2_12" xfId="169"/>
    <cellStyle name="Обычный 6 4 3" xfId="170"/>
    <cellStyle name="Обычный 6 4 4" xfId="171"/>
    <cellStyle name="Обычный 6 4_12" xfId="172"/>
    <cellStyle name="Обычный 6 5" xfId="173"/>
    <cellStyle name="Обычный 6 5 2" xfId="174"/>
    <cellStyle name="Обычный 6 5 3" xfId="175"/>
    <cellStyle name="Обычный 6 5_12" xfId="176"/>
    <cellStyle name="Обычный 6 6" xfId="177"/>
    <cellStyle name="Обычный 6 7" xfId="178"/>
    <cellStyle name="Обычный 6 8" xfId="179"/>
    <cellStyle name="Обычный 6_12" xfId="180"/>
    <cellStyle name="Обычный 7" xfId="2"/>
    <cellStyle name="Обычный 7 2" xfId="181"/>
    <cellStyle name="Обычный 7 2 2" xfId="182"/>
    <cellStyle name="Обычный 7 2 2 2" xfId="183"/>
    <cellStyle name="Обычный 7 2 2 2 2" xfId="184"/>
    <cellStyle name="Обычный 7 2 2 2 3" xfId="185"/>
    <cellStyle name="Обычный 7 2 2 2_12" xfId="186"/>
    <cellStyle name="Обычный 7 2 2 3" xfId="187"/>
    <cellStyle name="Обычный 7 2 2 4" xfId="188"/>
    <cellStyle name="Обычный 7 2 2_12" xfId="189"/>
    <cellStyle name="Обычный 7 2 3" xfId="190"/>
    <cellStyle name="Обычный 7 2 3 2" xfId="191"/>
    <cellStyle name="Обычный 7 2 3 2 2" xfId="192"/>
    <cellStyle name="Обычный 7 2 3 2 3" xfId="193"/>
    <cellStyle name="Обычный 7 2 3 2_12" xfId="194"/>
    <cellStyle name="Обычный 7 2 3 3" xfId="195"/>
    <cellStyle name="Обычный 7 2 3 4" xfId="196"/>
    <cellStyle name="Обычный 7 2 3_12" xfId="197"/>
    <cellStyle name="Обычный 7 2 4" xfId="198"/>
    <cellStyle name="Обычный 7 2 4 2" xfId="199"/>
    <cellStyle name="Обычный 7 2 4 3" xfId="200"/>
    <cellStyle name="Обычный 7 2 4_12" xfId="201"/>
    <cellStyle name="Обычный 7 2 5" xfId="202"/>
    <cellStyle name="Обычный 7 2 6" xfId="203"/>
    <cellStyle name="Обычный 7 2 7" xfId="204"/>
    <cellStyle name="Обычный 7 2_12" xfId="205"/>
    <cellStyle name="Обычный 7 3" xfId="3"/>
    <cellStyle name="Обычный 8" xfId="206"/>
    <cellStyle name="Обычный 9" xfId="207"/>
    <cellStyle name="Обычный 9 2" xfId="208"/>
    <cellStyle name="Обычный 9 2 2" xfId="209"/>
    <cellStyle name="Обычный 9 2 2 2" xfId="210"/>
    <cellStyle name="Обычный 9 2 2 3" xfId="211"/>
    <cellStyle name="Обычный 9 2 2 4" xfId="212"/>
    <cellStyle name="Обычный 9 2 2_12" xfId="213"/>
    <cellStyle name="Обычный 9 2 3" xfId="214"/>
    <cellStyle name="Обычный 9 2 4" xfId="215"/>
    <cellStyle name="Обычный 9 2_12" xfId="216"/>
    <cellStyle name="Обычный 9 3" xfId="217"/>
    <cellStyle name="Обычный 9 3 2" xfId="218"/>
    <cellStyle name="Обычный 9 3 3" xfId="219"/>
    <cellStyle name="Обычный 9 3 4" xfId="220"/>
    <cellStyle name="Обычный 9 3_12" xfId="221"/>
    <cellStyle name="Обычный 9 4" xfId="222"/>
    <cellStyle name="Обычный 9 5" xfId="223"/>
    <cellStyle name="Обычный 9_12" xfId="224"/>
    <cellStyle name="Плохой 2" xfId="225"/>
    <cellStyle name="Пояснение 2" xfId="226"/>
    <cellStyle name="Примечание 2" xfId="227"/>
    <cellStyle name="Процентный 2" xfId="228"/>
    <cellStyle name="Процентный 3" xfId="229"/>
    <cellStyle name="Связанная ячейка 2" xfId="230"/>
    <cellStyle name="Стиль 1" xfId="231"/>
    <cellStyle name="Текст предупреждения 2" xfId="232"/>
    <cellStyle name="Финансовый 2" xfId="233"/>
    <cellStyle name="Финансовый 2 2" xfId="234"/>
    <cellStyle name="Финансовый 2 2 2" xfId="235"/>
    <cellStyle name="Финансовый 2 2 2 2" xfId="236"/>
    <cellStyle name="Финансовый 2 2 2 2 2" xfId="237"/>
    <cellStyle name="Финансовый 2 2 2 3" xfId="238"/>
    <cellStyle name="Финансовый 2 2 3" xfId="239"/>
    <cellStyle name="Финансовый 2 2 4" xfId="240"/>
    <cellStyle name="Финансовый 2 3" xfId="241"/>
    <cellStyle name="Финансовый 2 3 2" xfId="242"/>
    <cellStyle name="Финансовый 2 3 2 2" xfId="243"/>
    <cellStyle name="Финансовый 2 3 2 3" xfId="244"/>
    <cellStyle name="Финансовый 2 3 3" xfId="245"/>
    <cellStyle name="Финансовый 2 3 4" xfId="246"/>
    <cellStyle name="Финансовый 2 4" xfId="247"/>
    <cellStyle name="Финансовый 2 4 2" xfId="248"/>
    <cellStyle name="Финансовый 2 4 3" xfId="249"/>
    <cellStyle name="Финансовый 2 5" xfId="250"/>
    <cellStyle name="Финансовый 2 6" xfId="251"/>
    <cellStyle name="Финансовый 2 7" xfId="252"/>
    <cellStyle name="Финансовый 3" xfId="253"/>
    <cellStyle name="Финансовый 3 2" xfId="254"/>
    <cellStyle name="Финансовый 3 2 2" xfId="255"/>
    <cellStyle name="Финансовый 3 2 2 2" xfId="256"/>
    <cellStyle name="Финансовый 3 2 2 3" xfId="257"/>
    <cellStyle name="Финансовый 3 2 3" xfId="258"/>
    <cellStyle name="Финансовый 3 2 4" xfId="259"/>
    <cellStyle name="Финансовый 3 3" xfId="260"/>
    <cellStyle name="Финансовый 3 3 2" xfId="261"/>
    <cellStyle name="Финансовый 3 3 2 2" xfId="262"/>
    <cellStyle name="Финансовый 3 3 2 3" xfId="263"/>
    <cellStyle name="Финансовый 3 3 3" xfId="264"/>
    <cellStyle name="Финансовый 3 3 4" xfId="265"/>
    <cellStyle name="Финансовый 3 4" xfId="266"/>
    <cellStyle name="Финансовый 3 4 2" xfId="267"/>
    <cellStyle name="Финансовый 3 4 3" xfId="268"/>
    <cellStyle name="Финансовый 3 5" xfId="269"/>
    <cellStyle name="Финансовый 3 6" xfId="270"/>
    <cellStyle name="Финансовый 3 7" xfId="271"/>
    <cellStyle name="Финансовый 3_12" xfId="272"/>
    <cellStyle name="Хороший 2" xfId="273"/>
  </cellStyles>
  <dxfs count="0"/>
  <tableStyles count="0" defaultTableStyle="TableStyleMedium2" defaultPivotStyle="PivotStyleLight16"/>
  <colors>
    <mruColors>
      <color rgb="FF66CCFF"/>
      <color rgb="FFFFFFCC"/>
      <color rgb="FFCCFFCC"/>
      <color rgb="FFFFCCFF"/>
      <color rgb="FFCCFF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akupki/Desktop/&#1048;&#1055;/&#1060;&#1086;&#1088;&#1084;&#1099;%20&#1087;&#1088;&#1080;&#1082;&#1072;&#1079;&#1072;%20380/I0228_1127024000399_2_0_69_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0228_1127024000399_2_0_69_0"/>
    </sheetNames>
    <sheetDataSet>
      <sheetData sheetId="0">
        <row r="14">
          <cell r="BA14">
            <v>63.003967199999991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CB93"/>
  <sheetViews>
    <sheetView tabSelected="1" zoomScale="80" zoomScaleNormal="80" zoomScaleSheetLayoutView="77" workbookViewId="0">
      <pane xSplit="3" ySplit="11" topLeftCell="D12" activePane="bottomRight" state="frozen"/>
      <selection pane="topRight" activeCell="D1" sqref="D1"/>
      <selection pane="bottomLeft" activeCell="A12" sqref="A12"/>
      <selection pane="bottomRight" activeCell="C94" sqref="C94"/>
    </sheetView>
  </sheetViews>
  <sheetFormatPr defaultColWidth="9" defaultRowHeight="15.75" outlineLevelRow="1" outlineLevelCol="1" x14ac:dyDescent="0.25"/>
  <cols>
    <col min="1" max="1" width="9.125" style="4" customWidth="1"/>
    <col min="2" max="2" width="41.5" style="4" customWidth="1"/>
    <col min="3" max="3" width="10.25" style="5" customWidth="1"/>
    <col min="4" max="5" width="10.25" style="4" customWidth="1" outlineLevel="1"/>
    <col min="6" max="6" width="13.75" style="4" customWidth="1" outlineLevel="1"/>
    <col min="7" max="7" width="10.25" style="4" customWidth="1" outlineLevel="1"/>
    <col min="8" max="8" width="13.5" style="4" customWidth="1" outlineLevel="1"/>
    <col min="9" max="9" width="13.25" style="4" customWidth="1" outlineLevel="1"/>
    <col min="10" max="10" width="14.25" style="4" customWidth="1" outlineLevel="1"/>
    <col min="11" max="11" width="11.75" style="66" customWidth="1"/>
    <col min="12" max="12" width="9.5" style="4" customWidth="1"/>
    <col min="13" max="13" width="10.5" style="4" customWidth="1"/>
    <col min="14" max="14" width="9.375" style="4" customWidth="1"/>
    <col min="15" max="15" width="10.25" style="4" customWidth="1"/>
    <col min="16" max="16" width="8.5" style="4" hidden="1" customWidth="1" outlineLevel="1"/>
    <col min="17" max="20" width="9.25" style="4" hidden="1" customWidth="1" outlineLevel="1"/>
    <col min="21" max="24" width="9.75" style="4" hidden="1" customWidth="1" outlineLevel="1"/>
    <col min="25" max="25" width="12.5" style="66" hidden="1" customWidth="1" outlineLevel="1"/>
    <col min="26" max="27" width="8.75" style="4" hidden="1" customWidth="1" outlineLevel="1"/>
    <col min="28" max="28" width="19.25" style="4" hidden="1" customWidth="1" outlineLevel="1"/>
    <col min="29" max="29" width="15.375" style="20" customWidth="1" collapsed="1"/>
    <col min="30" max="30" width="10.25" style="21" customWidth="1"/>
    <col min="31" max="31" width="21.375" style="4" customWidth="1"/>
    <col min="32" max="32" width="10.25" style="4" customWidth="1"/>
    <col min="33" max="33" width="18.75" style="5" customWidth="1"/>
    <col min="34" max="34" width="14.5" style="6" customWidth="1"/>
    <col min="35" max="35" width="15.5" style="5" customWidth="1"/>
    <col min="36" max="36" width="14.75" style="4" customWidth="1"/>
    <col min="37" max="37" width="14.25" style="5" customWidth="1"/>
    <col min="38" max="38" width="13.875" style="4" customWidth="1"/>
    <col min="39" max="39" width="13.125" style="4" customWidth="1"/>
    <col min="40" max="40" width="15.625" style="4" customWidth="1"/>
    <col min="41" max="41" width="29.375" style="4" customWidth="1"/>
    <col min="42" max="42" width="14.875" style="4" customWidth="1"/>
    <col min="43" max="45" width="14.375" style="4" customWidth="1"/>
    <col min="46" max="46" width="22.875" style="4" customWidth="1"/>
    <col min="47" max="47" width="8.375" style="4" customWidth="1"/>
    <col min="48" max="48" width="5.625" style="4" customWidth="1"/>
    <col min="49" max="49" width="7.375" style="4" customWidth="1"/>
    <col min="50" max="50" width="10" style="4" customWidth="1"/>
    <col min="51" max="51" width="7.875" style="4" customWidth="1"/>
    <col min="52" max="52" width="6.75" style="4" customWidth="1"/>
    <col min="53" max="53" width="9" style="4"/>
    <col min="54" max="54" width="6.125" style="4" customWidth="1"/>
    <col min="55" max="55" width="6.75" style="4" customWidth="1"/>
    <col min="56" max="56" width="9.375" style="4" customWidth="1"/>
    <col min="57" max="57" width="7.375" style="4" customWidth="1"/>
    <col min="58" max="64" width="7.25" style="4" customWidth="1"/>
    <col min="65" max="65" width="8.625" style="4" customWidth="1"/>
    <col min="66" max="66" width="6.125" style="4" customWidth="1"/>
    <col min="67" max="67" width="6.875" style="4" customWidth="1"/>
    <col min="68" max="68" width="9.625" style="4" customWidth="1"/>
    <col min="69" max="69" width="6.75" style="4" customWidth="1"/>
    <col min="70" max="70" width="7.75" style="4" customWidth="1"/>
    <col min="71" max="16384" width="9" style="4"/>
  </cols>
  <sheetData>
    <row r="1" spans="1:80" ht="20.25" customHeight="1" x14ac:dyDescent="0.25">
      <c r="AC1" s="5"/>
      <c r="AD1" s="4"/>
      <c r="AF1" s="67">
        <f>AE12-AF12</f>
        <v>3.3304719400000025</v>
      </c>
      <c r="AI1" s="7"/>
      <c r="AJ1" s="8"/>
      <c r="AK1" s="2"/>
      <c r="AL1" s="8"/>
      <c r="AM1" s="8"/>
      <c r="AO1" s="80" t="s">
        <v>0</v>
      </c>
      <c r="AP1" s="80"/>
    </row>
    <row r="2" spans="1:80" ht="21.75" customHeight="1" x14ac:dyDescent="0.25">
      <c r="AC2" s="5"/>
      <c r="AD2" s="4"/>
      <c r="AF2" s="4">
        <f>[1]I0228_1127024000399_2_0_69_0!$BA$14/1.2</f>
        <v>52.503305999999995</v>
      </c>
      <c r="AO2" s="81" t="s">
        <v>1</v>
      </c>
      <c r="AP2" s="81"/>
    </row>
    <row r="3" spans="1:80" ht="24" customHeight="1" outlineLevel="1" x14ac:dyDescent="0.25">
      <c r="M3" s="67"/>
      <c r="Q3" s="67"/>
      <c r="S3" s="67"/>
      <c r="AC3" s="5"/>
      <c r="AD3" s="73"/>
      <c r="AG3" s="63"/>
      <c r="AO3" s="81" t="s">
        <v>2</v>
      </c>
      <c r="AP3" s="81"/>
    </row>
    <row r="4" spans="1:80" ht="20.25" customHeight="1" outlineLevel="1" x14ac:dyDescent="0.25">
      <c r="A4" s="174" t="s">
        <v>3</v>
      </c>
      <c r="B4" s="174"/>
      <c r="C4" s="174"/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4"/>
      <c r="P4" s="174"/>
      <c r="Q4" s="174"/>
      <c r="R4" s="174"/>
      <c r="S4" s="174"/>
      <c r="T4" s="174"/>
      <c r="U4" s="174"/>
      <c r="V4" s="174"/>
      <c r="W4" s="174"/>
      <c r="X4" s="174"/>
      <c r="Y4" s="174"/>
      <c r="Z4" s="174"/>
      <c r="AA4" s="174"/>
      <c r="AB4" s="174"/>
      <c r="AC4" s="174"/>
      <c r="AD4" s="174"/>
      <c r="AE4" s="174"/>
      <c r="AF4" s="174"/>
      <c r="AG4" s="174"/>
      <c r="AH4" s="174"/>
      <c r="AI4" s="174"/>
      <c r="AJ4" s="174"/>
      <c r="AK4" s="174"/>
      <c r="AL4" s="174"/>
      <c r="AM4" s="174"/>
      <c r="AN4" s="174"/>
      <c r="AO4" s="174"/>
      <c r="AP4" s="75"/>
    </row>
    <row r="5" spans="1:80" ht="24.75" customHeight="1" outlineLevel="1" x14ac:dyDescent="0.25">
      <c r="A5" s="175" t="s">
        <v>4</v>
      </c>
      <c r="B5" s="175"/>
      <c r="C5" s="175"/>
      <c r="D5" s="175"/>
      <c r="E5" s="175"/>
      <c r="F5" s="175"/>
      <c r="G5" s="175"/>
      <c r="H5" s="175"/>
      <c r="I5" s="175"/>
      <c r="J5" s="175"/>
      <c r="K5" s="175"/>
      <c r="L5" s="175"/>
      <c r="M5" s="175"/>
      <c r="N5" s="175"/>
      <c r="O5" s="175"/>
      <c r="P5" s="175"/>
      <c r="Q5" s="175"/>
      <c r="R5" s="175"/>
      <c r="S5" s="175"/>
      <c r="T5" s="175"/>
      <c r="U5" s="175"/>
      <c r="V5" s="175"/>
      <c r="W5" s="175"/>
      <c r="X5" s="175"/>
      <c r="Y5" s="175"/>
      <c r="Z5" s="175"/>
      <c r="AA5" s="175"/>
      <c r="AB5" s="175"/>
      <c r="AC5" s="175"/>
      <c r="AD5" s="175"/>
      <c r="AE5" s="175"/>
      <c r="AF5" s="175"/>
      <c r="AG5" s="175"/>
      <c r="AH5" s="175"/>
      <c r="AI5" s="175"/>
      <c r="AJ5" s="175"/>
      <c r="AK5" s="175"/>
      <c r="AL5" s="175"/>
      <c r="AM5" s="175"/>
      <c r="AN5" s="175"/>
      <c r="AO5" s="175"/>
      <c r="AP5" s="7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</row>
    <row r="6" spans="1:80" ht="17.25" customHeight="1" outlineLevel="1" x14ac:dyDescent="0.25">
      <c r="A6" s="174" t="s">
        <v>241</v>
      </c>
      <c r="B6" s="174"/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  <c r="O6" s="174"/>
      <c r="P6" s="174"/>
      <c r="Q6" s="174"/>
      <c r="R6" s="174"/>
      <c r="S6" s="174"/>
      <c r="T6" s="174"/>
      <c r="U6" s="174"/>
      <c r="V6" s="174"/>
      <c r="W6" s="174"/>
      <c r="X6" s="174"/>
      <c r="Y6" s="174"/>
      <c r="Z6" s="174"/>
      <c r="AA6" s="174"/>
      <c r="AB6" s="174"/>
      <c r="AC6" s="174"/>
      <c r="AD6" s="174"/>
      <c r="AE6" s="174"/>
      <c r="AF6" s="174"/>
      <c r="AG6" s="174"/>
      <c r="AH6" s="174"/>
      <c r="AI6" s="174"/>
      <c r="AJ6" s="174"/>
      <c r="AK6" s="174"/>
      <c r="AL6" s="174"/>
      <c r="AM6" s="174"/>
      <c r="AN6" s="174"/>
      <c r="AO6" s="174"/>
      <c r="AP6" s="75"/>
      <c r="AQ6" s="17"/>
      <c r="AR6" s="17"/>
      <c r="AS6" s="17"/>
      <c r="AT6" s="17"/>
      <c r="AU6" s="17"/>
      <c r="AV6" s="17"/>
      <c r="AW6" s="17"/>
      <c r="AX6" s="17"/>
      <c r="AY6" s="17"/>
      <c r="AZ6" s="17"/>
      <c r="BA6" s="17"/>
      <c r="BB6" s="17"/>
      <c r="BC6" s="17"/>
      <c r="BD6" s="17"/>
      <c r="BE6" s="17"/>
      <c r="BF6" s="17"/>
      <c r="BG6" s="17"/>
      <c r="BH6" s="17"/>
      <c r="BI6" s="17"/>
      <c r="BJ6" s="17"/>
      <c r="BK6" s="17"/>
      <c r="BL6" s="17"/>
      <c r="BM6" s="17"/>
      <c r="BN6" s="17"/>
      <c r="BO6" s="17"/>
      <c r="BP6" s="17"/>
      <c r="BQ6" s="17"/>
      <c r="BR6" s="17"/>
      <c r="BS6" s="17"/>
      <c r="BT6" s="17"/>
    </row>
    <row r="7" spans="1:80" ht="16.5" customHeight="1" outlineLevel="1" x14ac:dyDescent="0.25">
      <c r="A7" s="176"/>
      <c r="B7" s="176"/>
      <c r="C7" s="176"/>
      <c r="D7" s="176"/>
      <c r="E7" s="176"/>
      <c r="F7" s="176"/>
      <c r="G7" s="176"/>
      <c r="H7" s="176"/>
      <c r="I7" s="176"/>
      <c r="J7" s="176"/>
      <c r="K7" s="176"/>
      <c r="L7" s="176"/>
      <c r="M7" s="176"/>
      <c r="N7" s="176"/>
      <c r="O7" s="176"/>
      <c r="P7" s="176"/>
      <c r="Q7" s="176"/>
      <c r="R7" s="176"/>
      <c r="S7" s="176"/>
      <c r="T7" s="176"/>
      <c r="U7" s="176"/>
      <c r="V7" s="176"/>
      <c r="W7" s="176"/>
      <c r="X7" s="176"/>
      <c r="Y7" s="176"/>
      <c r="Z7" s="176"/>
      <c r="AA7" s="176"/>
      <c r="AB7" s="176"/>
      <c r="AC7" s="176"/>
      <c r="AD7" s="176"/>
      <c r="AE7" s="176"/>
      <c r="AF7" s="176"/>
      <c r="AG7" s="176"/>
      <c r="AH7" s="176"/>
      <c r="AI7" s="176"/>
      <c r="AJ7" s="176"/>
      <c r="AK7" s="176"/>
      <c r="AL7" s="176"/>
      <c r="AM7" s="176"/>
      <c r="AN7" s="176"/>
      <c r="AO7" s="82"/>
      <c r="AP7" s="83"/>
    </row>
    <row r="8" spans="1:80" ht="98.45" customHeight="1" x14ac:dyDescent="0.25">
      <c r="A8" s="169" t="s">
        <v>5</v>
      </c>
      <c r="B8" s="169" t="s">
        <v>6</v>
      </c>
      <c r="C8" s="177" t="s">
        <v>7</v>
      </c>
      <c r="D8" s="178" t="s">
        <v>8</v>
      </c>
      <c r="E8" s="178" t="s">
        <v>9</v>
      </c>
      <c r="F8" s="169" t="s">
        <v>10</v>
      </c>
      <c r="G8" s="169"/>
      <c r="H8" s="169" t="s">
        <v>240</v>
      </c>
      <c r="I8" s="169"/>
      <c r="J8" s="179" t="s">
        <v>224</v>
      </c>
      <c r="K8" s="165" t="s">
        <v>11</v>
      </c>
      <c r="L8" s="166"/>
      <c r="M8" s="166"/>
      <c r="N8" s="166"/>
      <c r="O8" s="166"/>
      <c r="P8" s="166"/>
      <c r="Q8" s="166"/>
      <c r="R8" s="166"/>
      <c r="S8" s="166"/>
      <c r="T8" s="170"/>
      <c r="U8" s="165" t="s">
        <v>12</v>
      </c>
      <c r="V8" s="166"/>
      <c r="W8" s="166"/>
      <c r="X8" s="166"/>
      <c r="Y8" s="166"/>
      <c r="Z8" s="170"/>
      <c r="AA8" s="182" t="s">
        <v>225</v>
      </c>
      <c r="AB8" s="183"/>
      <c r="AC8" s="165" t="s">
        <v>13</v>
      </c>
      <c r="AD8" s="166"/>
      <c r="AE8" s="166"/>
      <c r="AF8" s="166"/>
      <c r="AG8" s="166"/>
      <c r="AH8" s="166"/>
      <c r="AI8" s="166"/>
      <c r="AJ8" s="166"/>
      <c r="AK8" s="166"/>
      <c r="AL8" s="166"/>
      <c r="AM8" s="166"/>
      <c r="AN8" s="166"/>
      <c r="AO8" s="179" t="s">
        <v>14</v>
      </c>
      <c r="AP8" s="72"/>
      <c r="AT8" s="40">
        <f>AC12-AD12</f>
        <v>3.7862117655555494</v>
      </c>
    </row>
    <row r="9" spans="1:80" ht="74.25" customHeight="1" x14ac:dyDescent="0.25">
      <c r="A9" s="169"/>
      <c r="B9" s="169"/>
      <c r="C9" s="177"/>
      <c r="D9" s="178"/>
      <c r="E9" s="178"/>
      <c r="F9" s="169"/>
      <c r="G9" s="169"/>
      <c r="H9" s="169"/>
      <c r="I9" s="169"/>
      <c r="J9" s="180"/>
      <c r="K9" s="165" t="s">
        <v>15</v>
      </c>
      <c r="L9" s="166"/>
      <c r="M9" s="166"/>
      <c r="N9" s="166"/>
      <c r="O9" s="170"/>
      <c r="P9" s="165" t="s">
        <v>16</v>
      </c>
      <c r="Q9" s="166"/>
      <c r="R9" s="166"/>
      <c r="S9" s="166"/>
      <c r="T9" s="170"/>
      <c r="U9" s="169" t="s">
        <v>223</v>
      </c>
      <c r="V9" s="169"/>
      <c r="W9" s="171" t="s">
        <v>257</v>
      </c>
      <c r="X9" s="172"/>
      <c r="Y9" s="173" t="s">
        <v>258</v>
      </c>
      <c r="Z9" s="173"/>
      <c r="AA9" s="184"/>
      <c r="AB9" s="185"/>
      <c r="AC9" s="162" t="s">
        <v>17</v>
      </c>
      <c r="AD9" s="162"/>
      <c r="AE9" s="163" t="s">
        <v>18</v>
      </c>
      <c r="AF9" s="163"/>
      <c r="AG9" s="164" t="s">
        <v>19</v>
      </c>
      <c r="AH9" s="164"/>
      <c r="AI9" s="164" t="s">
        <v>20</v>
      </c>
      <c r="AJ9" s="164"/>
      <c r="AK9" s="164" t="s">
        <v>21</v>
      </c>
      <c r="AL9" s="164"/>
      <c r="AM9" s="167" t="s">
        <v>22</v>
      </c>
      <c r="AN9" s="169" t="s">
        <v>23</v>
      </c>
      <c r="AO9" s="180"/>
      <c r="AP9" s="72"/>
      <c r="AT9" s="4">
        <v>4.9285925696422499</v>
      </c>
    </row>
    <row r="10" spans="1:80" ht="112.5" customHeight="1" x14ac:dyDescent="0.25">
      <c r="A10" s="169"/>
      <c r="B10" s="169"/>
      <c r="C10" s="177"/>
      <c r="D10" s="178"/>
      <c r="E10" s="178"/>
      <c r="F10" s="79" t="s">
        <v>15</v>
      </c>
      <c r="G10" s="79" t="s">
        <v>24</v>
      </c>
      <c r="H10" s="79" t="s">
        <v>25</v>
      </c>
      <c r="I10" s="79" t="s">
        <v>24</v>
      </c>
      <c r="J10" s="181"/>
      <c r="K10" s="69" t="s">
        <v>26</v>
      </c>
      <c r="L10" s="77" t="s">
        <v>27</v>
      </c>
      <c r="M10" s="77" t="s">
        <v>28</v>
      </c>
      <c r="N10" s="9" t="s">
        <v>29</v>
      </c>
      <c r="O10" s="9" t="s">
        <v>30</v>
      </c>
      <c r="P10" s="77" t="s">
        <v>26</v>
      </c>
      <c r="Q10" s="77" t="s">
        <v>27</v>
      </c>
      <c r="R10" s="77" t="s">
        <v>28</v>
      </c>
      <c r="S10" s="9" t="s">
        <v>29</v>
      </c>
      <c r="T10" s="9" t="s">
        <v>30</v>
      </c>
      <c r="U10" s="77" t="s">
        <v>31</v>
      </c>
      <c r="V10" s="77" t="s">
        <v>32</v>
      </c>
      <c r="W10" s="9" t="s">
        <v>31</v>
      </c>
      <c r="X10" s="9" t="s">
        <v>32</v>
      </c>
      <c r="Y10" s="69" t="s">
        <v>31</v>
      </c>
      <c r="Z10" s="77" t="s">
        <v>32</v>
      </c>
      <c r="AA10" s="10" t="s">
        <v>33</v>
      </c>
      <c r="AB10" s="74" t="s">
        <v>24</v>
      </c>
      <c r="AC10" s="71" t="s">
        <v>34</v>
      </c>
      <c r="AD10" s="84" t="s">
        <v>226</v>
      </c>
      <c r="AE10" s="41" t="s">
        <v>34</v>
      </c>
      <c r="AF10" s="84" t="s">
        <v>226</v>
      </c>
      <c r="AG10" s="18" t="s">
        <v>35</v>
      </c>
      <c r="AH10" s="74" t="s">
        <v>24</v>
      </c>
      <c r="AI10" s="18" t="s">
        <v>35</v>
      </c>
      <c r="AJ10" s="74" t="s">
        <v>24</v>
      </c>
      <c r="AK10" s="18" t="s">
        <v>35</v>
      </c>
      <c r="AL10" s="74" t="s">
        <v>24</v>
      </c>
      <c r="AM10" s="168"/>
      <c r="AN10" s="169"/>
      <c r="AO10" s="181"/>
      <c r="AP10" s="72"/>
      <c r="AQ10" s="67"/>
      <c r="AT10" s="4">
        <v>6.6792499999999997</v>
      </c>
      <c r="AV10" s="62"/>
    </row>
    <row r="11" spans="1:80" ht="19.5" customHeight="1" x14ac:dyDescent="0.25">
      <c r="A11" s="78">
        <v>1</v>
      </c>
      <c r="B11" s="78">
        <v>2</v>
      </c>
      <c r="C11" s="11">
        <v>3</v>
      </c>
      <c r="D11" s="78">
        <v>4</v>
      </c>
      <c r="E11" s="78">
        <v>5</v>
      </c>
      <c r="F11" s="78">
        <v>6</v>
      </c>
      <c r="G11" s="78">
        <v>7</v>
      </c>
      <c r="H11" s="78">
        <v>8</v>
      </c>
      <c r="I11" s="78">
        <v>9</v>
      </c>
      <c r="J11" s="78">
        <v>10</v>
      </c>
      <c r="K11" s="70">
        <v>11</v>
      </c>
      <c r="L11" s="78">
        <v>12</v>
      </c>
      <c r="M11" s="78">
        <v>13</v>
      </c>
      <c r="N11" s="78">
        <v>14</v>
      </c>
      <c r="O11" s="78">
        <v>15</v>
      </c>
      <c r="P11" s="78">
        <v>16</v>
      </c>
      <c r="Q11" s="78">
        <v>17</v>
      </c>
      <c r="R11" s="78">
        <v>18</v>
      </c>
      <c r="S11" s="78">
        <v>19</v>
      </c>
      <c r="T11" s="78">
        <v>20</v>
      </c>
      <c r="U11" s="78">
        <v>21</v>
      </c>
      <c r="V11" s="78">
        <v>22</v>
      </c>
      <c r="W11" s="78">
        <v>23</v>
      </c>
      <c r="X11" s="78">
        <v>24</v>
      </c>
      <c r="Y11" s="70">
        <v>25</v>
      </c>
      <c r="Z11" s="78">
        <v>26</v>
      </c>
      <c r="AA11" s="78">
        <v>27</v>
      </c>
      <c r="AB11" s="78">
        <v>28</v>
      </c>
      <c r="AC11" s="64" t="s">
        <v>36</v>
      </c>
      <c r="AD11" s="65" t="s">
        <v>37</v>
      </c>
      <c r="AE11" s="12" t="s">
        <v>38</v>
      </c>
      <c r="AF11" s="12" t="s">
        <v>39</v>
      </c>
      <c r="AG11" s="19" t="s">
        <v>40</v>
      </c>
      <c r="AH11" s="12" t="s">
        <v>41</v>
      </c>
      <c r="AI11" s="19" t="s">
        <v>42</v>
      </c>
      <c r="AJ11" s="12" t="s">
        <v>43</v>
      </c>
      <c r="AK11" s="19" t="s">
        <v>44</v>
      </c>
      <c r="AL11" s="12" t="s">
        <v>45</v>
      </c>
      <c r="AM11" s="78">
        <v>30</v>
      </c>
      <c r="AN11" s="78">
        <v>31</v>
      </c>
      <c r="AO11" s="78">
        <v>32</v>
      </c>
      <c r="AP11" s="72"/>
      <c r="AR11" s="4" t="s">
        <v>238</v>
      </c>
      <c r="AS11" s="72" t="s">
        <v>237</v>
      </c>
    </row>
    <row r="12" spans="1:80" s="2" customFormat="1" ht="63" customHeight="1" x14ac:dyDescent="0.25">
      <c r="A12" s="13" t="s">
        <v>47</v>
      </c>
      <c r="B12" s="14" t="s">
        <v>48</v>
      </c>
      <c r="C12" s="3" t="s">
        <v>49</v>
      </c>
      <c r="D12" s="153" t="s">
        <v>46</v>
      </c>
      <c r="E12" s="153" t="s">
        <v>46</v>
      </c>
      <c r="F12" s="153" t="s">
        <v>46</v>
      </c>
      <c r="G12" s="153" t="s">
        <v>46</v>
      </c>
      <c r="H12" s="161">
        <f t="shared" ref="H12" si="0">H13+H14+H15+H16+H17+H18</f>
        <v>2.70808435</v>
      </c>
      <c r="I12" s="160">
        <f t="shared" ref="I12" si="1">I13+I14+I15+I16+I17+I18</f>
        <v>3.0533999999999999</v>
      </c>
      <c r="J12" s="141">
        <f t="shared" ref="J12" si="2">J13+J14+J15+J16+J17+J18</f>
        <v>0</v>
      </c>
      <c r="K12" s="141">
        <f>K13+K14+K15+K16+K17+K18</f>
        <v>261.98630405281773</v>
      </c>
      <c r="L12" s="141">
        <f>L13+L14+L15+L16+L17+L18</f>
        <v>2.9830000000000001</v>
      </c>
      <c r="M12" s="141">
        <f>M13+M14+M15+M16+M17+M18-0.001</f>
        <v>24.391402379999999</v>
      </c>
      <c r="N12" s="141">
        <f>N13+N14+N15+N16+N17+N18</f>
        <v>234.61214524281769</v>
      </c>
      <c r="O12" s="141">
        <f>O13+O14+O15+O16+O17+O18</f>
        <v>0</v>
      </c>
      <c r="P12" s="1">
        <f>P13+P14+P15+P16+P17+P18</f>
        <v>157.09979087853111</v>
      </c>
      <c r="Q12" s="155">
        <f>Q13+Q14+Q15+Q16+Q17+Q18</f>
        <v>2.9833333333333298</v>
      </c>
      <c r="R12" s="155">
        <f t="shared" ref="R12:U12" si="3">R13+R14+R15+R16+R17+R18</f>
        <v>28.048307260000001</v>
      </c>
      <c r="S12" s="155">
        <f t="shared" si="3"/>
        <v>130.2311033151978</v>
      </c>
      <c r="T12" s="1">
        <f t="shared" si="3"/>
        <v>0</v>
      </c>
      <c r="U12" s="141">
        <f t="shared" si="3"/>
        <v>5.4724404500000006</v>
      </c>
      <c r="V12" s="141">
        <f t="shared" ref="V12:AB12" si="4">V13+V14+V15+V16+V17+V18</f>
        <v>261.98575679257067</v>
      </c>
      <c r="W12" s="155">
        <f t="shared" si="4"/>
        <v>4.3097424899999996</v>
      </c>
      <c r="X12" s="141">
        <f>AG12+AI12+AK12</f>
        <v>157.10099157428661</v>
      </c>
      <c r="Y12" s="155">
        <f>I12</f>
        <v>3.0533999999999999</v>
      </c>
      <c r="Z12" s="141">
        <f>AH12+AJ12+AL12</f>
        <v>52.214478399999997</v>
      </c>
      <c r="AA12" s="1">
        <f t="shared" si="4"/>
        <v>0</v>
      </c>
      <c r="AB12" s="1">
        <f t="shared" si="4"/>
        <v>0</v>
      </c>
      <c r="AC12" s="1">
        <f>AC13+AC14+AC15+AC16+AC17+AC18</f>
        <v>52.381989478531104</v>
      </c>
      <c r="AD12" s="1">
        <f>AD13+AD14+AD15+AD16+AD17+AD18</f>
        <v>48.595777712975554</v>
      </c>
      <c r="AE12" s="1">
        <f t="shared" ref="AE12:AK12" si="5">AE13+AE14+AE15+AE16+AE17+AE18</f>
        <v>52.503323000000002</v>
      </c>
      <c r="AF12" s="1">
        <f>AF13+AF14+AF15+AF16+AF17+AF18</f>
        <v>49.172851059999999</v>
      </c>
      <c r="AG12" s="1">
        <f>AG13+AG14+AG15+AG16+AG17+AG18</f>
        <v>52.214352295526318</v>
      </c>
      <c r="AH12" s="1">
        <f>AH13+AH14+AH15+AH16+AH17+AH18</f>
        <v>52.214478399999997</v>
      </c>
      <c r="AI12" s="1">
        <f t="shared" si="5"/>
        <v>52.574895299270779</v>
      </c>
      <c r="AJ12" s="1">
        <v>0</v>
      </c>
      <c r="AK12" s="1">
        <f t="shared" si="5"/>
        <v>52.311743979489513</v>
      </c>
      <c r="AL12" s="1">
        <v>0</v>
      </c>
      <c r="AM12" s="156">
        <f>AD12+AF12+AG12+AI12+AK12</f>
        <v>254.86962034726213</v>
      </c>
      <c r="AN12" s="156">
        <f>AD12+AF12+AH12+AI12+AK12</f>
        <v>254.86974645173581</v>
      </c>
      <c r="AO12" s="1" t="s">
        <v>46</v>
      </c>
      <c r="AP12" s="159"/>
      <c r="AQ12" s="160"/>
      <c r="AR12" s="1" t="b">
        <f>K12=AQ12=TRUE</f>
        <v>0</v>
      </c>
      <c r="AS12" s="1" t="b">
        <f>AP12=P12=TRUE</f>
        <v>0</v>
      </c>
      <c r="AT12" s="1">
        <v>7.1710932014565753E-3</v>
      </c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</row>
    <row r="13" spans="1:80" s="54" customFormat="1" ht="37.5" customHeight="1" x14ac:dyDescent="0.25">
      <c r="A13" s="52" t="s">
        <v>50</v>
      </c>
      <c r="B13" s="53" t="s">
        <v>51</v>
      </c>
      <c r="C13" s="22" t="s">
        <v>49</v>
      </c>
      <c r="D13" s="22" t="s">
        <v>46</v>
      </c>
      <c r="E13" s="22" t="s">
        <v>46</v>
      </c>
      <c r="F13" s="22" t="s">
        <v>46</v>
      </c>
      <c r="G13" s="22" t="s">
        <v>46</v>
      </c>
      <c r="H13" s="23">
        <f>H20</f>
        <v>0</v>
      </c>
      <c r="I13" s="23">
        <f t="shared" ref="I13:J13" si="6">I20</f>
        <v>0</v>
      </c>
      <c r="J13" s="23">
        <f t="shared" si="6"/>
        <v>0</v>
      </c>
      <c r="K13" s="23">
        <f>K20</f>
        <v>6.5003393300000001</v>
      </c>
      <c r="L13" s="23">
        <f t="shared" ref="L13:U13" si="7">L20</f>
        <v>0</v>
      </c>
      <c r="M13" s="23">
        <f>M20</f>
        <v>6.5</v>
      </c>
      <c r="N13" s="23">
        <f t="shared" si="7"/>
        <v>0</v>
      </c>
      <c r="O13" s="23">
        <f t="shared" si="7"/>
        <v>0</v>
      </c>
      <c r="P13" s="23">
        <f>P20</f>
        <v>8.2423393300000001</v>
      </c>
      <c r="Q13" s="23">
        <f t="shared" si="7"/>
        <v>0</v>
      </c>
      <c r="R13" s="23">
        <f t="shared" si="7"/>
        <v>8.2423393300000001</v>
      </c>
      <c r="S13" s="23">
        <f t="shared" si="7"/>
        <v>0</v>
      </c>
      <c r="T13" s="23">
        <f t="shared" si="7"/>
        <v>0</v>
      </c>
      <c r="U13" s="23">
        <f t="shared" si="7"/>
        <v>0.2777</v>
      </c>
      <c r="V13" s="23">
        <f>V20</f>
        <v>0</v>
      </c>
      <c r="W13" s="23">
        <f>W20</f>
        <v>0</v>
      </c>
      <c r="X13" s="23">
        <f>AG13+AI13+AK13</f>
        <v>0</v>
      </c>
      <c r="Y13" s="23">
        <f t="shared" ref="Y13:Y76" si="8">I13</f>
        <v>0</v>
      </c>
      <c r="Z13" s="23">
        <f>AH13+AJ13+AL13</f>
        <v>1.742</v>
      </c>
      <c r="AA13" s="23">
        <f>AA20</f>
        <v>0</v>
      </c>
      <c r="AB13" s="23">
        <f>AB20</f>
        <v>0</v>
      </c>
      <c r="AC13" s="23">
        <f>AC20</f>
        <v>3.9969693300000002</v>
      </c>
      <c r="AD13" s="23">
        <f>AD20</f>
        <v>2.3632</v>
      </c>
      <c r="AE13" s="23">
        <f t="shared" ref="AE13:AK13" si="9">AE20</f>
        <v>2.5033699999999999</v>
      </c>
      <c r="AF13" s="23">
        <f t="shared" ref="AF13" si="10">AF20</f>
        <v>2.9809160000000001</v>
      </c>
      <c r="AG13" s="23">
        <f>AG20</f>
        <v>0</v>
      </c>
      <c r="AH13" s="23">
        <f>AH20</f>
        <v>1.742</v>
      </c>
      <c r="AI13" s="23">
        <f t="shared" si="9"/>
        <v>0</v>
      </c>
      <c r="AJ13" s="23">
        <f t="shared" ref="AJ13:AJ75" si="11">AI13</f>
        <v>0</v>
      </c>
      <c r="AK13" s="23">
        <f t="shared" si="9"/>
        <v>0</v>
      </c>
      <c r="AL13" s="23">
        <f t="shared" ref="AL13:AL75" si="12">AK13</f>
        <v>0</v>
      </c>
      <c r="AM13" s="23">
        <f t="shared" ref="AM13:AM76" si="13">AD13+AF13+AG13+AI13+AK13</f>
        <v>5.3441159999999996</v>
      </c>
      <c r="AN13" s="23">
        <f t="shared" ref="AN13:AN76" si="14">AD13+AF13+AH13+AI13+AK13</f>
        <v>7.0861159999999996</v>
      </c>
      <c r="AO13" s="23" t="s">
        <v>46</v>
      </c>
      <c r="AP13" s="1"/>
      <c r="AQ13" s="1"/>
      <c r="AR13" s="1"/>
      <c r="AS13" s="1"/>
      <c r="AT13" s="23">
        <v>3.1253087761911111E-4</v>
      </c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4"/>
      <c r="BX13" s="24"/>
      <c r="BY13" s="24"/>
      <c r="BZ13" s="24"/>
      <c r="CA13" s="24"/>
      <c r="CB13" s="24"/>
    </row>
    <row r="14" spans="1:80" s="55" customFormat="1" ht="37.5" customHeight="1" x14ac:dyDescent="0.25">
      <c r="A14" s="50" t="s">
        <v>52</v>
      </c>
      <c r="B14" s="51" t="s">
        <v>53</v>
      </c>
      <c r="C14" s="25" t="s">
        <v>49</v>
      </c>
      <c r="D14" s="25" t="s">
        <v>46</v>
      </c>
      <c r="E14" s="25" t="s">
        <v>46</v>
      </c>
      <c r="F14" s="25" t="s">
        <v>46</v>
      </c>
      <c r="G14" s="25" t="s">
        <v>46</v>
      </c>
      <c r="H14" s="26">
        <f>H37</f>
        <v>1.7162158999999999</v>
      </c>
      <c r="I14" s="26">
        <f t="shared" ref="I14:J14" si="15">I37</f>
        <v>2.4424000000000001</v>
      </c>
      <c r="J14" s="26">
        <f t="shared" si="15"/>
        <v>0</v>
      </c>
      <c r="K14" s="26">
        <f>K37</f>
        <v>192.69517591481275</v>
      </c>
      <c r="L14" s="26">
        <f>L37</f>
        <v>0</v>
      </c>
      <c r="M14" s="26">
        <f>M37</f>
        <v>11.637400000000001</v>
      </c>
      <c r="N14" s="26">
        <f>N37</f>
        <v>181.05921481481272</v>
      </c>
      <c r="O14" s="26">
        <f>O37</f>
        <v>0</v>
      </c>
      <c r="P14" s="26">
        <f t="shared" ref="P14" si="16">P37</f>
        <v>95.934443212975538</v>
      </c>
      <c r="Q14" s="26">
        <f t="shared" ref="Q14:U14" si="17">Q37</f>
        <v>0</v>
      </c>
      <c r="R14" s="26">
        <f t="shared" si="17"/>
        <v>7.1799335499999994</v>
      </c>
      <c r="S14" s="26">
        <f t="shared" si="17"/>
        <v>94.330189692975566</v>
      </c>
      <c r="T14" s="26">
        <f t="shared" si="17"/>
        <v>0</v>
      </c>
      <c r="U14" s="26">
        <f t="shared" si="17"/>
        <v>5.149</v>
      </c>
      <c r="V14" s="26">
        <f>V37</f>
        <v>207.00847009147941</v>
      </c>
      <c r="W14" s="26">
        <f>W37</f>
        <v>4.3097424899999996</v>
      </c>
      <c r="X14" s="26">
        <f t="shared" ref="X14:X77" si="18">AG14+AI14+AK14</f>
        <v>130.09421110183717</v>
      </c>
      <c r="Y14" s="26">
        <f t="shared" si="8"/>
        <v>2.4424000000000001</v>
      </c>
      <c r="Z14" s="26">
        <f>AH14+AJ14+AL14</f>
        <v>33.333478399999997</v>
      </c>
      <c r="AA14" s="26">
        <f>AA37</f>
        <v>0</v>
      </c>
      <c r="AB14" s="26">
        <f>AB37</f>
        <v>0</v>
      </c>
      <c r="AC14" s="26">
        <f>AC37</f>
        <v>36.888454812975546</v>
      </c>
      <c r="AD14" s="26">
        <f>AD37</f>
        <v>35.767127712975551</v>
      </c>
      <c r="AE14" s="26">
        <f t="shared" ref="AE14:AK14" si="19">AE37</f>
        <v>25.712510000000002</v>
      </c>
      <c r="AF14" s="26">
        <f t="shared" ref="AF14" si="20">AF37</f>
        <v>23.926907199999999</v>
      </c>
      <c r="AG14" s="26">
        <f>AG37</f>
        <v>44.4386114723441</v>
      </c>
      <c r="AH14" s="26">
        <f>AH37</f>
        <v>33.333478399999997</v>
      </c>
      <c r="AI14" s="26">
        <f t="shared" si="19"/>
        <v>45.552345825114685</v>
      </c>
      <c r="AJ14" s="26">
        <v>0</v>
      </c>
      <c r="AK14" s="26">
        <f t="shared" si="19"/>
        <v>40.103253804378411</v>
      </c>
      <c r="AL14" s="26">
        <v>0</v>
      </c>
      <c r="AM14" s="26">
        <f t="shared" si="13"/>
        <v>189.78824601481273</v>
      </c>
      <c r="AN14" s="26">
        <f t="shared" si="14"/>
        <v>178.68311294246865</v>
      </c>
      <c r="AO14" s="26" t="s">
        <v>46</v>
      </c>
      <c r="AP14" s="1"/>
      <c r="AQ14" s="1"/>
      <c r="AR14" s="1"/>
      <c r="AS14" s="1"/>
      <c r="AT14" s="26">
        <v>5.2928203900924255E-3</v>
      </c>
      <c r="AU14" s="27"/>
      <c r="AV14" s="27"/>
      <c r="AW14" s="27"/>
      <c r="AX14" s="27"/>
      <c r="AY14" s="27"/>
      <c r="AZ14" s="27"/>
      <c r="BA14" s="27"/>
      <c r="BB14" s="27"/>
      <c r="BC14" s="27"/>
      <c r="BD14" s="27"/>
      <c r="BE14" s="27"/>
      <c r="BF14" s="27"/>
      <c r="BG14" s="27"/>
      <c r="BH14" s="27"/>
      <c r="BI14" s="27"/>
      <c r="BJ14" s="27"/>
      <c r="BK14" s="27"/>
      <c r="BL14" s="27"/>
      <c r="BM14" s="27"/>
      <c r="BN14" s="27"/>
      <c r="BO14" s="27"/>
      <c r="BP14" s="27"/>
      <c r="BQ14" s="27"/>
      <c r="BR14" s="27"/>
      <c r="BS14" s="27"/>
      <c r="BT14" s="27"/>
      <c r="BU14" s="27"/>
      <c r="BV14" s="27"/>
      <c r="BW14" s="27"/>
      <c r="BX14" s="27"/>
      <c r="BY14" s="27"/>
      <c r="BZ14" s="27"/>
      <c r="CA14" s="27"/>
      <c r="CB14" s="27"/>
    </row>
    <row r="15" spans="1:80" s="56" customFormat="1" ht="69" customHeight="1" x14ac:dyDescent="0.25">
      <c r="A15" s="48" t="s">
        <v>54</v>
      </c>
      <c r="B15" s="49" t="s">
        <v>55</v>
      </c>
      <c r="C15" s="28" t="s">
        <v>49</v>
      </c>
      <c r="D15" s="28" t="s">
        <v>46</v>
      </c>
      <c r="E15" s="28" t="s">
        <v>46</v>
      </c>
      <c r="F15" s="28" t="s">
        <v>46</v>
      </c>
      <c r="G15" s="28" t="s">
        <v>46</v>
      </c>
      <c r="H15" s="29">
        <f t="shared" ref="H15:J15" si="21">H70</f>
        <v>0</v>
      </c>
      <c r="I15" s="29">
        <f t="shared" si="21"/>
        <v>0</v>
      </c>
      <c r="J15" s="29">
        <f t="shared" si="21"/>
        <v>0</v>
      </c>
      <c r="K15" s="29">
        <f t="shared" ref="K15:U15" si="22">K70</f>
        <v>0</v>
      </c>
      <c r="L15" s="29">
        <f t="shared" si="22"/>
        <v>0</v>
      </c>
      <c r="M15" s="29">
        <f t="shared" si="22"/>
        <v>0</v>
      </c>
      <c r="N15" s="29">
        <f t="shared" si="22"/>
        <v>0</v>
      </c>
      <c r="O15" s="29">
        <f t="shared" si="22"/>
        <v>0</v>
      </c>
      <c r="P15" s="29">
        <f t="shared" si="22"/>
        <v>0</v>
      </c>
      <c r="Q15" s="29">
        <f t="shared" si="22"/>
        <v>0</v>
      </c>
      <c r="R15" s="29">
        <f t="shared" si="22"/>
        <v>0</v>
      </c>
      <c r="S15" s="29">
        <f t="shared" si="22"/>
        <v>0</v>
      </c>
      <c r="T15" s="29">
        <f t="shared" si="22"/>
        <v>0</v>
      </c>
      <c r="U15" s="29">
        <f t="shared" si="22"/>
        <v>0</v>
      </c>
      <c r="V15" s="29">
        <f>V70</f>
        <v>0</v>
      </c>
      <c r="W15" s="29">
        <f>W70</f>
        <v>0</v>
      </c>
      <c r="X15" s="29">
        <f t="shared" si="18"/>
        <v>0</v>
      </c>
      <c r="Y15" s="29">
        <f t="shared" si="8"/>
        <v>0</v>
      </c>
      <c r="Z15" s="29">
        <f>AH15+AI15+AK15</f>
        <v>0</v>
      </c>
      <c r="AA15" s="29">
        <f>AA70</f>
        <v>0</v>
      </c>
      <c r="AB15" s="29">
        <f>AB70</f>
        <v>0</v>
      </c>
      <c r="AC15" s="29">
        <f>AC70</f>
        <v>0</v>
      </c>
      <c r="AD15" s="29">
        <f>AD70</f>
        <v>0</v>
      </c>
      <c r="AE15" s="29">
        <f t="shared" ref="AE15:AK15" si="23">AE70</f>
        <v>0</v>
      </c>
      <c r="AF15" s="29">
        <f t="shared" ref="AF15" si="24">AF70</f>
        <v>0</v>
      </c>
      <c r="AG15" s="29">
        <f t="shared" si="23"/>
        <v>0</v>
      </c>
      <c r="AH15" s="29">
        <f t="shared" ref="AH15:AH75" si="25">AG15</f>
        <v>0</v>
      </c>
      <c r="AI15" s="29">
        <f t="shared" si="23"/>
        <v>0</v>
      </c>
      <c r="AJ15" s="29">
        <f t="shared" si="11"/>
        <v>0</v>
      </c>
      <c r="AK15" s="29">
        <f t="shared" si="23"/>
        <v>0</v>
      </c>
      <c r="AL15" s="29">
        <f t="shared" si="12"/>
        <v>0</v>
      </c>
      <c r="AM15" s="29">
        <f t="shared" si="13"/>
        <v>0</v>
      </c>
      <c r="AN15" s="29">
        <f t="shared" si="14"/>
        <v>0</v>
      </c>
      <c r="AO15" s="29" t="s">
        <v>46</v>
      </c>
      <c r="AP15" s="1"/>
      <c r="AQ15" s="1"/>
      <c r="AR15" s="1"/>
      <c r="AS15" s="1"/>
      <c r="AT15" s="29">
        <v>0</v>
      </c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0"/>
      <c r="BQ15" s="30"/>
      <c r="BR15" s="30"/>
      <c r="BS15" s="30"/>
      <c r="BT15" s="30"/>
      <c r="BU15" s="30"/>
      <c r="BV15" s="30"/>
      <c r="BW15" s="30"/>
      <c r="BX15" s="30"/>
      <c r="BY15" s="30"/>
      <c r="BZ15" s="30"/>
      <c r="CA15" s="30"/>
      <c r="CB15" s="30"/>
    </row>
    <row r="16" spans="1:80" s="57" customFormat="1" ht="37.5" customHeight="1" x14ac:dyDescent="0.25">
      <c r="A16" s="42" t="s">
        <v>56</v>
      </c>
      <c r="B16" s="43" t="s">
        <v>57</v>
      </c>
      <c r="C16" s="31" t="s">
        <v>49</v>
      </c>
      <c r="D16" s="31" t="s">
        <v>46</v>
      </c>
      <c r="E16" s="31" t="s">
        <v>46</v>
      </c>
      <c r="F16" s="31" t="s">
        <v>46</v>
      </c>
      <c r="G16" s="31" t="s">
        <v>46</v>
      </c>
      <c r="H16" s="32">
        <f t="shared" ref="H16:J16" si="26">H73</f>
        <v>0.99186845000000001</v>
      </c>
      <c r="I16" s="32">
        <f t="shared" si="26"/>
        <v>0.61099999999999999</v>
      </c>
      <c r="J16" s="32">
        <f t="shared" si="26"/>
        <v>0</v>
      </c>
      <c r="K16" s="32">
        <f t="shared" ref="K16:U16" si="27">K73</f>
        <v>11.72686438</v>
      </c>
      <c r="L16" s="32">
        <f t="shared" si="27"/>
        <v>0</v>
      </c>
      <c r="M16" s="32">
        <f t="shared" si="27"/>
        <v>6.2550023800000005</v>
      </c>
      <c r="N16" s="32">
        <f t="shared" si="27"/>
        <v>5.4719999999999995</v>
      </c>
      <c r="O16" s="32">
        <f t="shared" si="27"/>
        <v>0</v>
      </c>
      <c r="P16" s="32">
        <f t="shared" si="27"/>
        <v>18.097864380000001</v>
      </c>
      <c r="Q16" s="32">
        <f t="shared" si="27"/>
        <v>0</v>
      </c>
      <c r="R16" s="32">
        <f t="shared" si="27"/>
        <v>12.62603438</v>
      </c>
      <c r="S16" s="32">
        <f t="shared" si="27"/>
        <v>5.4718299999999997</v>
      </c>
      <c r="T16" s="32">
        <f t="shared" si="27"/>
        <v>0</v>
      </c>
      <c r="U16" s="32">
        <f t="shared" si="27"/>
        <v>4.5740450000000002E-2</v>
      </c>
      <c r="V16" s="32">
        <f>V73</f>
        <v>0</v>
      </c>
      <c r="W16" s="32">
        <f>W73</f>
        <v>0</v>
      </c>
      <c r="X16" s="32">
        <f t="shared" si="18"/>
        <v>0</v>
      </c>
      <c r="Y16" s="32">
        <f t="shared" si="8"/>
        <v>0.61099999999999999</v>
      </c>
      <c r="Z16" s="32">
        <f>AH16+AJ16+AL16</f>
        <v>6.3710000000000004</v>
      </c>
      <c r="AA16" s="32">
        <f>AA73</f>
        <v>0</v>
      </c>
      <c r="AB16" s="32">
        <f>AB73</f>
        <v>0</v>
      </c>
      <c r="AC16" s="32">
        <f>AC73</f>
        <v>0.56367838000000003</v>
      </c>
      <c r="AD16" s="32">
        <f>AD73</f>
        <v>0.56299999999999994</v>
      </c>
      <c r="AE16" s="32">
        <f t="shared" ref="AE16:AK16" si="28">AE73</f>
        <v>11.163186</v>
      </c>
      <c r="AF16" s="32">
        <f t="shared" ref="AF16" si="29">AF73</f>
        <v>9.264113</v>
      </c>
      <c r="AG16" s="32">
        <f t="shared" si="28"/>
        <v>0</v>
      </c>
      <c r="AH16" s="32">
        <f>AH73</f>
        <v>6.3710000000000004</v>
      </c>
      <c r="AI16" s="32">
        <f t="shared" si="28"/>
        <v>0</v>
      </c>
      <c r="AJ16" s="32">
        <f t="shared" si="11"/>
        <v>0</v>
      </c>
      <c r="AK16" s="32">
        <f t="shared" si="28"/>
        <v>0</v>
      </c>
      <c r="AL16" s="32">
        <f t="shared" si="12"/>
        <v>0</v>
      </c>
      <c r="AM16" s="32">
        <f t="shared" si="13"/>
        <v>9.8271130000000007</v>
      </c>
      <c r="AN16" s="32">
        <f t="shared" si="14"/>
        <v>16.198112999999999</v>
      </c>
      <c r="AO16" s="32" t="s">
        <v>46</v>
      </c>
      <c r="AP16" s="1"/>
      <c r="AQ16" s="1"/>
      <c r="AR16" s="1"/>
      <c r="AS16" s="1"/>
      <c r="AT16" s="32">
        <v>1.5045465901508075E-5</v>
      </c>
      <c r="AU16" s="33"/>
      <c r="AV16" s="33"/>
      <c r="AW16" s="33"/>
      <c r="AX16" s="33"/>
      <c r="AY16" s="33"/>
      <c r="AZ16" s="33"/>
      <c r="BA16" s="33"/>
      <c r="BB16" s="33"/>
      <c r="BC16" s="33"/>
      <c r="BD16" s="33"/>
      <c r="BE16" s="33"/>
      <c r="BF16" s="33"/>
      <c r="BG16" s="33"/>
      <c r="BH16" s="33"/>
      <c r="BI16" s="33"/>
      <c r="BJ16" s="33"/>
      <c r="BK16" s="33"/>
      <c r="BL16" s="33"/>
      <c r="BM16" s="33"/>
      <c r="BN16" s="33"/>
      <c r="BO16" s="33"/>
      <c r="BP16" s="33"/>
      <c r="BQ16" s="33"/>
      <c r="BR16" s="33"/>
      <c r="BS16" s="33"/>
      <c r="BT16" s="33"/>
      <c r="BU16" s="33"/>
      <c r="BV16" s="33"/>
      <c r="BW16" s="33"/>
      <c r="BX16" s="33"/>
      <c r="BY16" s="33"/>
      <c r="BZ16" s="33"/>
      <c r="CA16" s="33"/>
      <c r="CB16" s="33"/>
    </row>
    <row r="17" spans="1:80" s="58" customFormat="1" ht="51" customHeight="1" x14ac:dyDescent="0.25">
      <c r="A17" s="45" t="s">
        <v>58</v>
      </c>
      <c r="B17" s="46" t="s">
        <v>59</v>
      </c>
      <c r="C17" s="34" t="s">
        <v>49</v>
      </c>
      <c r="D17" s="34" t="s">
        <v>46</v>
      </c>
      <c r="E17" s="34" t="s">
        <v>46</v>
      </c>
      <c r="F17" s="34" t="s">
        <v>46</v>
      </c>
      <c r="G17" s="34" t="s">
        <v>46</v>
      </c>
      <c r="H17" s="35">
        <f t="shared" ref="H17:J17" si="30">H82</f>
        <v>0</v>
      </c>
      <c r="I17" s="35">
        <f t="shared" si="30"/>
        <v>0</v>
      </c>
      <c r="J17" s="35">
        <f t="shared" si="30"/>
        <v>0</v>
      </c>
      <c r="K17" s="35">
        <f t="shared" ref="K17:O18" si="31">K82</f>
        <v>0</v>
      </c>
      <c r="L17" s="35">
        <f t="shared" si="31"/>
        <v>0</v>
      </c>
      <c r="M17" s="35">
        <f t="shared" si="31"/>
        <v>0</v>
      </c>
      <c r="N17" s="35">
        <f t="shared" si="31"/>
        <v>0</v>
      </c>
      <c r="O17" s="35">
        <f t="shared" si="31"/>
        <v>0</v>
      </c>
      <c r="P17" s="35">
        <f t="shared" ref="P17" si="32">P82</f>
        <v>0</v>
      </c>
      <c r="Q17" s="35">
        <f>Q82</f>
        <v>0</v>
      </c>
      <c r="R17" s="35">
        <f t="shared" ref="R17:U18" si="33">R82</f>
        <v>0</v>
      </c>
      <c r="S17" s="35">
        <f t="shared" si="33"/>
        <v>0</v>
      </c>
      <c r="T17" s="35">
        <f t="shared" si="33"/>
        <v>0</v>
      </c>
      <c r="U17" s="35">
        <f t="shared" si="33"/>
        <v>0</v>
      </c>
      <c r="V17" s="35">
        <f>V82</f>
        <v>0</v>
      </c>
      <c r="W17" s="35">
        <f>W82</f>
        <v>0</v>
      </c>
      <c r="X17" s="35">
        <f t="shared" si="18"/>
        <v>0</v>
      </c>
      <c r="Y17" s="35">
        <f t="shared" si="8"/>
        <v>0</v>
      </c>
      <c r="Z17" s="35">
        <f>AH17+AI17+AK17</f>
        <v>0</v>
      </c>
      <c r="AA17" s="35">
        <f t="shared" ref="AA17:AD18" si="34">AA82</f>
        <v>0</v>
      </c>
      <c r="AB17" s="35">
        <f t="shared" si="34"/>
        <v>0</v>
      </c>
      <c r="AC17" s="35">
        <f t="shared" si="34"/>
        <v>0</v>
      </c>
      <c r="AD17" s="35">
        <f t="shared" si="34"/>
        <v>0</v>
      </c>
      <c r="AE17" s="35">
        <f t="shared" ref="AE17:AK17" si="35">AE82</f>
        <v>0</v>
      </c>
      <c r="AF17" s="35">
        <f t="shared" ref="AF17" si="36">AF82</f>
        <v>0</v>
      </c>
      <c r="AG17" s="35">
        <f t="shared" si="35"/>
        <v>0</v>
      </c>
      <c r="AH17" s="35">
        <f t="shared" si="25"/>
        <v>0</v>
      </c>
      <c r="AI17" s="35">
        <f t="shared" si="35"/>
        <v>0</v>
      </c>
      <c r="AJ17" s="35">
        <f t="shared" si="11"/>
        <v>0</v>
      </c>
      <c r="AK17" s="35">
        <f t="shared" si="35"/>
        <v>0</v>
      </c>
      <c r="AL17" s="35">
        <f t="shared" si="12"/>
        <v>0</v>
      </c>
      <c r="AM17" s="35">
        <f t="shared" si="13"/>
        <v>0</v>
      </c>
      <c r="AN17" s="35">
        <f t="shared" si="14"/>
        <v>0</v>
      </c>
      <c r="AO17" s="35" t="s">
        <v>46</v>
      </c>
      <c r="AP17" s="1"/>
      <c r="AQ17" s="1"/>
      <c r="AR17" s="1"/>
      <c r="AS17" s="1"/>
      <c r="AT17" s="35">
        <v>0</v>
      </c>
      <c r="AU17" s="36"/>
      <c r="AV17" s="36"/>
      <c r="AW17" s="36"/>
      <c r="AX17" s="36"/>
      <c r="AY17" s="36"/>
      <c r="AZ17" s="36"/>
      <c r="BA17" s="36"/>
      <c r="BB17" s="36"/>
      <c r="BC17" s="36"/>
      <c r="BD17" s="36"/>
      <c r="BE17" s="36"/>
      <c r="BF17" s="36"/>
      <c r="BG17" s="36"/>
      <c r="BH17" s="36"/>
      <c r="BI17" s="36"/>
      <c r="BJ17" s="36"/>
      <c r="BK17" s="36"/>
      <c r="BL17" s="36"/>
      <c r="BM17" s="36"/>
      <c r="BN17" s="36"/>
      <c r="BO17" s="36"/>
      <c r="BP17" s="36"/>
      <c r="BQ17" s="36"/>
      <c r="BR17" s="36"/>
      <c r="BS17" s="36"/>
      <c r="BT17" s="36"/>
      <c r="BU17" s="36"/>
      <c r="BV17" s="36"/>
      <c r="BW17" s="36"/>
      <c r="BX17" s="36"/>
      <c r="BY17" s="36"/>
      <c r="BZ17" s="36"/>
      <c r="CA17" s="36"/>
      <c r="CB17" s="36"/>
    </row>
    <row r="18" spans="1:80" s="61" customFormat="1" ht="37.5" customHeight="1" x14ac:dyDescent="0.25">
      <c r="A18" s="59" t="s">
        <v>60</v>
      </c>
      <c r="B18" s="60" t="s">
        <v>61</v>
      </c>
      <c r="C18" s="37" t="s">
        <v>49</v>
      </c>
      <c r="D18" s="37" t="s">
        <v>46</v>
      </c>
      <c r="E18" s="37" t="s">
        <v>46</v>
      </c>
      <c r="F18" s="37" t="s">
        <v>46</v>
      </c>
      <c r="G18" s="37" t="s">
        <v>46</v>
      </c>
      <c r="H18" s="38">
        <f t="shared" ref="H18:J18" si="37">H83</f>
        <v>0</v>
      </c>
      <c r="I18" s="38">
        <f t="shared" si="37"/>
        <v>0</v>
      </c>
      <c r="J18" s="38">
        <f t="shared" si="37"/>
        <v>0</v>
      </c>
      <c r="K18" s="38">
        <f t="shared" si="31"/>
        <v>51.063924428004974</v>
      </c>
      <c r="L18" s="38">
        <f t="shared" si="31"/>
        <v>2.9830000000000001</v>
      </c>
      <c r="M18" s="38">
        <f t="shared" si="31"/>
        <v>0</v>
      </c>
      <c r="N18" s="38">
        <f t="shared" si="31"/>
        <v>48.080930428004969</v>
      </c>
      <c r="O18" s="38">
        <f t="shared" si="31"/>
        <v>0</v>
      </c>
      <c r="P18" s="38">
        <f t="shared" ref="P18" si="38">P83</f>
        <v>34.825143955555561</v>
      </c>
      <c r="Q18" s="38">
        <f t="shared" ref="Q18:T18" si="39">Q83</f>
        <v>2.9833333333333298</v>
      </c>
      <c r="R18" s="38">
        <f t="shared" si="39"/>
        <v>0</v>
      </c>
      <c r="S18" s="38">
        <f t="shared" si="39"/>
        <v>30.42908362222223</v>
      </c>
      <c r="T18" s="38">
        <f t="shared" si="39"/>
        <v>0</v>
      </c>
      <c r="U18" s="38">
        <f t="shared" si="33"/>
        <v>0</v>
      </c>
      <c r="V18" s="38">
        <f>V83</f>
        <v>54.977286701091231</v>
      </c>
      <c r="W18" s="38">
        <f>W83</f>
        <v>0</v>
      </c>
      <c r="X18" s="38">
        <f t="shared" si="18"/>
        <v>27.006780472449414</v>
      </c>
      <c r="Y18" s="38">
        <f t="shared" si="8"/>
        <v>0</v>
      </c>
      <c r="Z18" s="38">
        <f>AH18+AJ18+AL18</f>
        <v>10.768000000000001</v>
      </c>
      <c r="AA18" s="38">
        <f t="shared" si="34"/>
        <v>0</v>
      </c>
      <c r="AB18" s="38">
        <f t="shared" si="34"/>
        <v>0</v>
      </c>
      <c r="AC18" s="38">
        <f t="shared" si="34"/>
        <v>10.93288695555556</v>
      </c>
      <c r="AD18" s="38">
        <f t="shared" si="34"/>
        <v>9.90245</v>
      </c>
      <c r="AE18" s="38">
        <f t="shared" ref="AE18:AI18" si="40">AE83</f>
        <v>13.124257</v>
      </c>
      <c r="AF18" s="38">
        <f>AF83</f>
        <v>13.00091486</v>
      </c>
      <c r="AG18" s="38">
        <f t="shared" si="40"/>
        <v>7.77574082318222</v>
      </c>
      <c r="AH18" s="38">
        <f>AH84+AH85+AH86+AH87+AH88+AH89+AH90+AH91</f>
        <v>10.768000000000001</v>
      </c>
      <c r="AI18" s="38">
        <f t="shared" si="40"/>
        <v>7.0225494741560937</v>
      </c>
      <c r="AJ18" s="38">
        <v>0</v>
      </c>
      <c r="AK18" s="38">
        <f>AK83</f>
        <v>12.2084901751111</v>
      </c>
      <c r="AL18" s="38">
        <v>0</v>
      </c>
      <c r="AM18" s="38">
        <f t="shared" si="13"/>
        <v>49.910145332449417</v>
      </c>
      <c r="AN18" s="38">
        <f t="shared" si="14"/>
        <v>52.902404509267193</v>
      </c>
      <c r="AO18" s="38" t="s">
        <v>46</v>
      </c>
      <c r="AP18" s="1"/>
      <c r="AQ18" s="1"/>
      <c r="AR18" s="1"/>
      <c r="AS18" s="1"/>
      <c r="AT18" s="38">
        <v>1.5506964678435311E-3</v>
      </c>
      <c r="AU18" s="39"/>
      <c r="AV18" s="39"/>
      <c r="AW18" s="39"/>
      <c r="AX18" s="39"/>
      <c r="AY18" s="39"/>
      <c r="AZ18" s="39"/>
      <c r="BA18" s="39"/>
      <c r="BB18" s="39"/>
      <c r="BC18" s="39"/>
      <c r="BD18" s="39"/>
      <c r="BE18" s="39"/>
      <c r="BF18" s="39"/>
      <c r="BG18" s="39"/>
      <c r="BH18" s="39"/>
      <c r="BI18" s="39"/>
      <c r="BJ18" s="39"/>
      <c r="BK18" s="39"/>
      <c r="BL18" s="39"/>
      <c r="BM18" s="39"/>
      <c r="BN18" s="39"/>
      <c r="BO18" s="39"/>
      <c r="BP18" s="39"/>
      <c r="BQ18" s="39"/>
      <c r="BR18" s="39"/>
      <c r="BS18" s="39"/>
      <c r="BT18" s="39"/>
      <c r="BU18" s="39"/>
      <c r="BV18" s="39"/>
      <c r="BW18" s="39"/>
      <c r="BX18" s="39"/>
      <c r="BY18" s="39"/>
      <c r="BZ18" s="39"/>
      <c r="CA18" s="39"/>
      <c r="CB18" s="39"/>
    </row>
    <row r="19" spans="1:80" s="2" customFormat="1" ht="21" customHeight="1" x14ac:dyDescent="0.25">
      <c r="A19" s="13" t="s">
        <v>62</v>
      </c>
      <c r="B19" s="14" t="s">
        <v>63</v>
      </c>
      <c r="C19" s="3" t="s">
        <v>49</v>
      </c>
      <c r="D19" s="3" t="s">
        <v>46</v>
      </c>
      <c r="E19" s="3" t="s">
        <v>46</v>
      </c>
      <c r="F19" s="3" t="s">
        <v>46</v>
      </c>
      <c r="G19" s="3" t="s">
        <v>46</v>
      </c>
      <c r="H19" s="3" t="s">
        <v>46</v>
      </c>
      <c r="I19" s="3" t="s">
        <v>46</v>
      </c>
      <c r="J19" s="3" t="s">
        <v>46</v>
      </c>
      <c r="K19" s="3" t="s">
        <v>46</v>
      </c>
      <c r="L19" s="3" t="s">
        <v>46</v>
      </c>
      <c r="M19" s="3" t="s">
        <v>46</v>
      </c>
      <c r="N19" s="3" t="s">
        <v>46</v>
      </c>
      <c r="O19" s="3" t="s">
        <v>46</v>
      </c>
      <c r="P19" s="3" t="s">
        <v>46</v>
      </c>
      <c r="Q19" s="3" t="s">
        <v>46</v>
      </c>
      <c r="R19" s="3" t="s">
        <v>46</v>
      </c>
      <c r="S19" s="3" t="s">
        <v>46</v>
      </c>
      <c r="T19" s="3" t="s">
        <v>46</v>
      </c>
      <c r="U19" s="3" t="s">
        <v>46</v>
      </c>
      <c r="V19" s="3" t="s">
        <v>46</v>
      </c>
      <c r="W19" s="3" t="s">
        <v>46</v>
      </c>
      <c r="X19" s="3" t="s">
        <v>46</v>
      </c>
      <c r="Y19" s="3" t="s">
        <v>46</v>
      </c>
      <c r="Z19" s="3" t="s">
        <v>46</v>
      </c>
      <c r="AA19" s="3" t="s">
        <v>46</v>
      </c>
      <c r="AB19" s="3" t="s">
        <v>46</v>
      </c>
      <c r="AC19" s="3" t="s">
        <v>46</v>
      </c>
      <c r="AD19" s="3" t="s">
        <v>46</v>
      </c>
      <c r="AE19" s="3" t="s">
        <v>46</v>
      </c>
      <c r="AF19" s="3" t="s">
        <v>46</v>
      </c>
      <c r="AG19" s="3" t="s">
        <v>46</v>
      </c>
      <c r="AH19" s="3" t="s">
        <v>46</v>
      </c>
      <c r="AI19" s="3" t="s">
        <v>46</v>
      </c>
      <c r="AJ19" s="3" t="s">
        <v>46</v>
      </c>
      <c r="AK19" s="3" t="s">
        <v>46</v>
      </c>
      <c r="AL19" s="3" t="s">
        <v>46</v>
      </c>
      <c r="AM19" s="3" t="s">
        <v>46</v>
      </c>
      <c r="AN19" s="3" t="e">
        <f t="shared" si="14"/>
        <v>#VALUE!</v>
      </c>
      <c r="AO19" s="3" t="s">
        <v>46</v>
      </c>
      <c r="AP19" s="1"/>
      <c r="AQ19" s="1"/>
      <c r="AR19" s="15"/>
      <c r="AS19" s="15"/>
      <c r="AT19" s="40" t="s">
        <v>46</v>
      </c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</row>
    <row r="20" spans="1:80" s="2" customFormat="1" ht="34.5" customHeight="1" x14ac:dyDescent="0.25">
      <c r="A20" s="52" t="s">
        <v>64</v>
      </c>
      <c r="B20" s="53" t="s">
        <v>197</v>
      </c>
      <c r="C20" s="22" t="s">
        <v>49</v>
      </c>
      <c r="D20" s="22" t="s">
        <v>46</v>
      </c>
      <c r="E20" s="22" t="s">
        <v>46</v>
      </c>
      <c r="F20" s="22" t="s">
        <v>46</v>
      </c>
      <c r="G20" s="22" t="s">
        <v>46</v>
      </c>
      <c r="H20" s="23">
        <f>H21+H29+H34</f>
        <v>0</v>
      </c>
      <c r="I20" s="23">
        <f t="shared" ref="I20:W20" si="41">I21+I29+I34</f>
        <v>0</v>
      </c>
      <c r="J20" s="23">
        <f t="shared" si="41"/>
        <v>0</v>
      </c>
      <c r="K20" s="23">
        <f>AC20+AE20+AG20+AI20+AK20</f>
        <v>6.5003393300000001</v>
      </c>
      <c r="L20" s="23">
        <f t="shared" si="41"/>
        <v>0</v>
      </c>
      <c r="M20" s="23">
        <f t="shared" si="41"/>
        <v>6.5</v>
      </c>
      <c r="N20" s="23">
        <f>N21+N29+N34</f>
        <v>0</v>
      </c>
      <c r="O20" s="23">
        <f>O21+O29+O34</f>
        <v>0</v>
      </c>
      <c r="P20" s="158">
        <f>AC20+AE20+AH20+AJ20+AL20</f>
        <v>8.2423393300000001</v>
      </c>
      <c r="Q20" s="23">
        <f>Q21+Q29+Q34</f>
        <v>0</v>
      </c>
      <c r="R20" s="23">
        <f t="shared" ref="R20:T20" si="42">R21+R29+R34</f>
        <v>8.2423393300000001</v>
      </c>
      <c r="S20" s="23">
        <f t="shared" si="42"/>
        <v>0</v>
      </c>
      <c r="T20" s="23">
        <f t="shared" si="42"/>
        <v>0</v>
      </c>
      <c r="U20" s="23">
        <f>U21+U29+U34</f>
        <v>0.2777</v>
      </c>
      <c r="V20" s="23">
        <f t="shared" si="41"/>
        <v>0</v>
      </c>
      <c r="W20" s="23">
        <f t="shared" si="41"/>
        <v>0</v>
      </c>
      <c r="X20" s="23">
        <f t="shared" si="18"/>
        <v>0</v>
      </c>
      <c r="Y20" s="23">
        <f t="shared" si="8"/>
        <v>0</v>
      </c>
      <c r="Z20" s="23">
        <f>AH20+AI20+AK20</f>
        <v>1.742</v>
      </c>
      <c r="AA20" s="23">
        <f>AA21+AA29+AA34</f>
        <v>0</v>
      </c>
      <c r="AB20" s="23">
        <f>AB21+AB29+AB34</f>
        <v>0</v>
      </c>
      <c r="AC20" s="23">
        <f>AC21+AC29+AC34</f>
        <v>3.9969693300000002</v>
      </c>
      <c r="AD20" s="23">
        <f>AD21+AD29+AD34</f>
        <v>2.3632</v>
      </c>
      <c r="AE20" s="23">
        <f t="shared" ref="AE20:AF20" si="43">AE21+AE29+AE34</f>
        <v>2.5033699999999999</v>
      </c>
      <c r="AF20" s="23">
        <f t="shared" si="43"/>
        <v>2.9809160000000001</v>
      </c>
      <c r="AG20" s="23">
        <v>0</v>
      </c>
      <c r="AH20" s="23">
        <f>AH21</f>
        <v>1.742</v>
      </c>
      <c r="AI20" s="23">
        <v>0</v>
      </c>
      <c r="AJ20" s="23">
        <f t="shared" si="11"/>
        <v>0</v>
      </c>
      <c r="AK20" s="23">
        <v>0</v>
      </c>
      <c r="AL20" s="23">
        <f t="shared" si="12"/>
        <v>0</v>
      </c>
      <c r="AM20" s="23">
        <f t="shared" si="13"/>
        <v>5.3441159999999996</v>
      </c>
      <c r="AN20" s="23">
        <f t="shared" si="14"/>
        <v>7.0861159999999996</v>
      </c>
      <c r="AO20" s="23" t="s">
        <v>46</v>
      </c>
      <c r="AP20" s="1"/>
      <c r="AQ20" s="1"/>
      <c r="AR20" s="15"/>
      <c r="AS20" s="15"/>
      <c r="AT20" s="40">
        <v>3.1253087761911111E-4</v>
      </c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</row>
    <row r="21" spans="1:80" s="2" customFormat="1" ht="47.25" customHeight="1" x14ac:dyDescent="0.25">
      <c r="A21" s="52" t="s">
        <v>65</v>
      </c>
      <c r="B21" s="53" t="s">
        <v>66</v>
      </c>
      <c r="C21" s="22" t="s">
        <v>49</v>
      </c>
      <c r="D21" s="22" t="s">
        <v>46</v>
      </c>
      <c r="E21" s="22" t="s">
        <v>46</v>
      </c>
      <c r="F21" s="22" t="s">
        <v>46</v>
      </c>
      <c r="G21" s="22" t="s">
        <v>46</v>
      </c>
      <c r="H21" s="23">
        <f>H22+H24+H25</f>
        <v>0</v>
      </c>
      <c r="I21" s="23">
        <f t="shared" ref="I21:W21" si="44">I22+I24+I25</f>
        <v>0</v>
      </c>
      <c r="J21" s="23">
        <f t="shared" si="44"/>
        <v>0</v>
      </c>
      <c r="K21" s="23">
        <f t="shared" ref="K21:K84" si="45">AC21+AE21+AG21+AI21+AK21</f>
        <v>6.5003393300000001</v>
      </c>
      <c r="L21" s="23">
        <f t="shared" si="44"/>
        <v>0</v>
      </c>
      <c r="M21" s="23">
        <f t="shared" si="44"/>
        <v>6.5</v>
      </c>
      <c r="N21" s="23">
        <f t="shared" si="44"/>
        <v>0</v>
      </c>
      <c r="O21" s="23">
        <f t="shared" si="44"/>
        <v>0</v>
      </c>
      <c r="P21" s="158">
        <f>AC21+AE21+AH21+AJ21+AL21</f>
        <v>8.2423393300000001</v>
      </c>
      <c r="Q21" s="23">
        <f>Q22+Q24+Q25</f>
        <v>0</v>
      </c>
      <c r="R21" s="23">
        <f t="shared" ref="R21:T21" si="46">R22+R24+R25</f>
        <v>8.2423393300000001</v>
      </c>
      <c r="S21" s="23">
        <f t="shared" si="46"/>
        <v>0</v>
      </c>
      <c r="T21" s="23">
        <f t="shared" si="46"/>
        <v>0</v>
      </c>
      <c r="U21" s="23">
        <f>U22+U24+U25</f>
        <v>0.2777</v>
      </c>
      <c r="V21" s="23">
        <f t="shared" si="44"/>
        <v>0</v>
      </c>
      <c r="W21" s="23">
        <f t="shared" si="44"/>
        <v>0</v>
      </c>
      <c r="X21" s="23">
        <f t="shared" si="18"/>
        <v>0</v>
      </c>
      <c r="Y21" s="23">
        <f t="shared" si="8"/>
        <v>0</v>
      </c>
      <c r="Z21" s="23">
        <f>AH21+AI21+AK21</f>
        <v>1.742</v>
      </c>
      <c r="AA21" s="23">
        <f>AA22+AA24+AA25</f>
        <v>0</v>
      </c>
      <c r="AB21" s="23">
        <f>AB22+AB24+AB25</f>
        <v>0</v>
      </c>
      <c r="AC21" s="23">
        <f>AC22+AC24+AC25</f>
        <v>3.9969693300000002</v>
      </c>
      <c r="AD21" s="23">
        <f>AD22+AD24+AD25</f>
        <v>2.3632</v>
      </c>
      <c r="AE21" s="23">
        <f t="shared" ref="AE21:AF21" si="47">AE22+AE24+AE25</f>
        <v>2.5033699999999999</v>
      </c>
      <c r="AF21" s="23">
        <f t="shared" si="47"/>
        <v>2.9809160000000001</v>
      </c>
      <c r="AG21" s="23">
        <f>AG22+AG24+AG25</f>
        <v>0</v>
      </c>
      <c r="AH21" s="23">
        <f>AH22</f>
        <v>1.742</v>
      </c>
      <c r="AI21" s="23">
        <f>AI22+AI24+AI25</f>
        <v>0</v>
      </c>
      <c r="AJ21" s="23">
        <f t="shared" si="11"/>
        <v>0</v>
      </c>
      <c r="AK21" s="23">
        <f>AK22+AK24+AK25</f>
        <v>0</v>
      </c>
      <c r="AL21" s="23">
        <f t="shared" si="12"/>
        <v>0</v>
      </c>
      <c r="AM21" s="23">
        <f t="shared" si="13"/>
        <v>5.3441159999999996</v>
      </c>
      <c r="AN21" s="23">
        <f t="shared" si="14"/>
        <v>7.0861159999999996</v>
      </c>
      <c r="AO21" s="23" t="s">
        <v>46</v>
      </c>
      <c r="AP21" s="1"/>
      <c r="AQ21" s="1"/>
      <c r="AR21" s="15"/>
      <c r="AS21" s="15"/>
      <c r="AT21" s="40">
        <v>1.3425114987321499E-4</v>
      </c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</row>
    <row r="22" spans="1:80" s="2" customFormat="1" ht="66" customHeight="1" x14ac:dyDescent="0.25">
      <c r="A22" s="52" t="s">
        <v>67</v>
      </c>
      <c r="B22" s="53" t="s">
        <v>68</v>
      </c>
      <c r="C22" s="22" t="s">
        <v>49</v>
      </c>
      <c r="D22" s="22" t="s">
        <v>46</v>
      </c>
      <c r="E22" s="22" t="s">
        <v>46</v>
      </c>
      <c r="F22" s="22" t="s">
        <v>46</v>
      </c>
      <c r="G22" s="22" t="s">
        <v>46</v>
      </c>
      <c r="H22" s="23">
        <f>H23</f>
        <v>0</v>
      </c>
      <c r="I22" s="23">
        <f t="shared" ref="I22:AL22" si="48">I23</f>
        <v>0</v>
      </c>
      <c r="J22" s="23">
        <f t="shared" si="48"/>
        <v>0</v>
      </c>
      <c r="K22" s="23">
        <f t="shared" si="45"/>
        <v>6.5003393300000001</v>
      </c>
      <c r="L22" s="23">
        <f t="shared" si="48"/>
        <v>0</v>
      </c>
      <c r="M22" s="23">
        <f t="shared" si="48"/>
        <v>6.5</v>
      </c>
      <c r="N22" s="23">
        <f t="shared" si="48"/>
        <v>0</v>
      </c>
      <c r="O22" s="23">
        <f t="shared" si="48"/>
        <v>0</v>
      </c>
      <c r="P22" s="158">
        <f>AC22+AE22+AH22+AJ22+AL22</f>
        <v>8.2423393300000001</v>
      </c>
      <c r="Q22" s="23">
        <f t="shared" si="48"/>
        <v>0</v>
      </c>
      <c r="R22" s="23">
        <f t="shared" si="48"/>
        <v>8.2423393300000001</v>
      </c>
      <c r="S22" s="23">
        <f t="shared" si="48"/>
        <v>0</v>
      </c>
      <c r="T22" s="23">
        <f t="shared" si="48"/>
        <v>0</v>
      </c>
      <c r="U22" s="23">
        <f>U23</f>
        <v>0.2777</v>
      </c>
      <c r="V22" s="23">
        <f t="shared" si="48"/>
        <v>0</v>
      </c>
      <c r="W22" s="23">
        <f t="shared" si="48"/>
        <v>0</v>
      </c>
      <c r="X22" s="23">
        <f t="shared" si="18"/>
        <v>0</v>
      </c>
      <c r="Y22" s="23">
        <f t="shared" si="8"/>
        <v>0</v>
      </c>
      <c r="Z22" s="23">
        <f>AH22+AI22+AK22</f>
        <v>1.742</v>
      </c>
      <c r="AA22" s="23">
        <f t="shared" si="48"/>
        <v>0</v>
      </c>
      <c r="AB22" s="23">
        <f t="shared" si="48"/>
        <v>0</v>
      </c>
      <c r="AC22" s="23">
        <f t="shared" si="48"/>
        <v>3.9969693300000002</v>
      </c>
      <c r="AD22" s="23">
        <f t="shared" si="48"/>
        <v>2.3632</v>
      </c>
      <c r="AE22" s="23">
        <f>AE23</f>
        <v>2.5033699999999999</v>
      </c>
      <c r="AF22" s="23">
        <f>AF23</f>
        <v>2.9809160000000001</v>
      </c>
      <c r="AG22" s="23">
        <f t="shared" si="48"/>
        <v>0</v>
      </c>
      <c r="AH22" s="23">
        <f t="shared" si="48"/>
        <v>1.742</v>
      </c>
      <c r="AI22" s="23">
        <f t="shared" si="48"/>
        <v>0</v>
      </c>
      <c r="AJ22" s="23">
        <f t="shared" si="48"/>
        <v>0</v>
      </c>
      <c r="AK22" s="23">
        <f t="shared" si="48"/>
        <v>0</v>
      </c>
      <c r="AL22" s="23">
        <f t="shared" si="48"/>
        <v>0</v>
      </c>
      <c r="AM22" s="23">
        <f t="shared" si="13"/>
        <v>5.3441159999999996</v>
      </c>
      <c r="AN22" s="23">
        <f t="shared" si="14"/>
        <v>7.0861159999999996</v>
      </c>
      <c r="AO22" s="23" t="s">
        <v>46</v>
      </c>
      <c r="AP22" s="1"/>
      <c r="AQ22" s="1"/>
      <c r="AR22" s="15"/>
      <c r="AS22" s="15"/>
      <c r="AT22" s="40">
        <v>1.3425114987321499E-4</v>
      </c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  <c r="BJ22" s="15"/>
      <c r="BK22" s="15"/>
      <c r="BL22" s="15"/>
      <c r="BM22" s="15"/>
      <c r="BN22" s="15"/>
      <c r="BO22" s="15"/>
      <c r="BP22" s="15"/>
      <c r="BQ22" s="15"/>
      <c r="BR22" s="15"/>
      <c r="BS22" s="15"/>
      <c r="BT22" s="15"/>
      <c r="BU22" s="15"/>
      <c r="BV22" s="15"/>
      <c r="BW22" s="15"/>
      <c r="BX22" s="15"/>
      <c r="BY22" s="15"/>
      <c r="BZ22" s="15"/>
      <c r="CA22" s="15"/>
      <c r="CB22" s="15"/>
    </row>
    <row r="23" spans="1:80" s="8" customFormat="1" ht="61.5" customHeight="1" x14ac:dyDescent="0.25">
      <c r="A23" s="86" t="s">
        <v>182</v>
      </c>
      <c r="B23" s="87" t="s">
        <v>183</v>
      </c>
      <c r="C23" s="88" t="s">
        <v>184</v>
      </c>
      <c r="D23" s="89" t="s">
        <v>198</v>
      </c>
      <c r="E23" s="89">
        <v>2020</v>
      </c>
      <c r="F23" s="147">
        <v>2024</v>
      </c>
      <c r="G23" s="147" t="s">
        <v>46</v>
      </c>
      <c r="H23" s="131">
        <v>0</v>
      </c>
      <c r="I23" s="131">
        <v>0</v>
      </c>
      <c r="J23" s="131">
        <v>0</v>
      </c>
      <c r="K23" s="85">
        <f>AC23+AE23+AG23+AI23+AK23</f>
        <v>6.5003393300000001</v>
      </c>
      <c r="L23" s="85">
        <v>0</v>
      </c>
      <c r="M23" s="85">
        <v>6.5</v>
      </c>
      <c r="N23" s="85">
        <v>0</v>
      </c>
      <c r="O23" s="85">
        <v>0</v>
      </c>
      <c r="P23" s="85">
        <f>AC23+AE23+AH23+AJ23+AL23</f>
        <v>8.2423393300000001</v>
      </c>
      <c r="Q23" s="85">
        <v>0</v>
      </c>
      <c r="R23" s="85">
        <f>P23</f>
        <v>8.2423393300000001</v>
      </c>
      <c r="S23" s="85">
        <v>0</v>
      </c>
      <c r="T23" s="85">
        <v>0</v>
      </c>
      <c r="U23" s="85">
        <v>0.2777</v>
      </c>
      <c r="V23" s="85">
        <v>0</v>
      </c>
      <c r="W23" s="85">
        <v>0</v>
      </c>
      <c r="X23" s="85">
        <f t="shared" si="18"/>
        <v>0</v>
      </c>
      <c r="Y23" s="85">
        <f t="shared" si="8"/>
        <v>0</v>
      </c>
      <c r="Z23" s="85">
        <f>AH23+AJ23+AL23</f>
        <v>1.742</v>
      </c>
      <c r="AA23" s="85">
        <v>0</v>
      </c>
      <c r="AB23" s="85">
        <v>0</v>
      </c>
      <c r="AC23" s="85">
        <v>3.9969693300000002</v>
      </c>
      <c r="AD23" s="85">
        <v>2.3632</v>
      </c>
      <c r="AE23" s="131">
        <v>2.5033699999999999</v>
      </c>
      <c r="AF23" s="136">
        <v>2.9809160000000001</v>
      </c>
      <c r="AG23" s="85">
        <v>0</v>
      </c>
      <c r="AH23" s="85">
        <f>1.742</f>
        <v>1.742</v>
      </c>
      <c r="AI23" s="85">
        <v>0</v>
      </c>
      <c r="AJ23" s="85">
        <f t="shared" si="11"/>
        <v>0</v>
      </c>
      <c r="AK23" s="85">
        <v>0</v>
      </c>
      <c r="AL23" s="85">
        <f t="shared" si="12"/>
        <v>0</v>
      </c>
      <c r="AM23" s="85">
        <f>AD23+AF23+AG23+AI23+AK23</f>
        <v>5.3441159999999996</v>
      </c>
      <c r="AN23" s="85">
        <f>AD23+AF23+AH23+AI23+AK23</f>
        <v>7.0861159999999996</v>
      </c>
      <c r="AO23" s="90" t="s">
        <v>246</v>
      </c>
      <c r="AP23" s="1"/>
      <c r="AQ23" s="1"/>
      <c r="AR23" s="15"/>
      <c r="AS23" s="15"/>
      <c r="AT23" s="40">
        <v>1.0668542186040304E-4</v>
      </c>
      <c r="AU23" s="91"/>
      <c r="AV23" s="91"/>
      <c r="AW23" s="91"/>
      <c r="AX23" s="91"/>
      <c r="AY23" s="91"/>
      <c r="AZ23" s="91"/>
      <c r="BA23" s="91"/>
      <c r="BB23" s="91"/>
      <c r="BC23" s="91"/>
      <c r="BD23" s="91"/>
      <c r="BE23" s="91"/>
      <c r="BF23" s="91"/>
      <c r="BG23" s="91"/>
      <c r="BH23" s="91"/>
      <c r="BI23" s="91"/>
      <c r="BJ23" s="91"/>
      <c r="BK23" s="91"/>
      <c r="BL23" s="91"/>
      <c r="BM23" s="91"/>
      <c r="BN23" s="91"/>
      <c r="BO23" s="91"/>
      <c r="BP23" s="91"/>
      <c r="BQ23" s="91"/>
      <c r="BR23" s="91"/>
      <c r="BS23" s="91"/>
      <c r="BT23" s="91"/>
      <c r="BU23" s="91"/>
      <c r="BV23" s="91"/>
      <c r="BW23" s="91"/>
      <c r="BX23" s="91"/>
      <c r="BY23" s="91"/>
      <c r="BZ23" s="91"/>
      <c r="CA23" s="91"/>
      <c r="CB23" s="91"/>
    </row>
    <row r="24" spans="1:80" s="2" customFormat="1" ht="66.75" customHeight="1" x14ac:dyDescent="0.25">
      <c r="A24" s="52" t="s">
        <v>69</v>
      </c>
      <c r="B24" s="53" t="s">
        <v>70</v>
      </c>
      <c r="C24" s="22" t="s">
        <v>49</v>
      </c>
      <c r="D24" s="22" t="s">
        <v>46</v>
      </c>
      <c r="E24" s="22" t="s">
        <v>46</v>
      </c>
      <c r="F24" s="22" t="s">
        <v>46</v>
      </c>
      <c r="G24" s="22" t="s">
        <v>46</v>
      </c>
      <c r="H24" s="23">
        <v>0</v>
      </c>
      <c r="I24" s="23">
        <v>0</v>
      </c>
      <c r="J24" s="23">
        <v>0</v>
      </c>
      <c r="K24" s="23">
        <f t="shared" si="45"/>
        <v>0</v>
      </c>
      <c r="L24" s="23">
        <v>0</v>
      </c>
      <c r="M24" s="23">
        <v>0</v>
      </c>
      <c r="N24" s="23">
        <v>0</v>
      </c>
      <c r="O24" s="23">
        <v>0</v>
      </c>
      <c r="P24" s="85">
        <f t="shared" ref="P24:P72" si="49">AC24+AF24+AH24+AJ24+AL24</f>
        <v>0</v>
      </c>
      <c r="Q24" s="23">
        <v>0</v>
      </c>
      <c r="R24" s="23">
        <v>0</v>
      </c>
      <c r="S24" s="23">
        <v>0</v>
      </c>
      <c r="T24" s="23">
        <v>0</v>
      </c>
      <c r="U24" s="23">
        <v>0</v>
      </c>
      <c r="V24" s="23">
        <v>0</v>
      </c>
      <c r="W24" s="23">
        <v>0</v>
      </c>
      <c r="X24" s="23">
        <f t="shared" si="18"/>
        <v>0</v>
      </c>
      <c r="Y24" s="23">
        <f t="shared" si="8"/>
        <v>0</v>
      </c>
      <c r="Z24" s="23">
        <f t="shared" ref="Z24:Z72" si="50">AF24+AG24+AI24+AK24</f>
        <v>0</v>
      </c>
      <c r="AA24" s="23">
        <v>0</v>
      </c>
      <c r="AB24" s="23">
        <v>0</v>
      </c>
      <c r="AC24" s="23">
        <v>0</v>
      </c>
      <c r="AD24" s="23">
        <v>0</v>
      </c>
      <c r="AE24" s="23">
        <v>0</v>
      </c>
      <c r="AF24" s="23">
        <f t="shared" ref="AF24:AF72" si="51">AE24</f>
        <v>0</v>
      </c>
      <c r="AG24" s="23">
        <v>0</v>
      </c>
      <c r="AH24" s="23">
        <f t="shared" si="25"/>
        <v>0</v>
      </c>
      <c r="AI24" s="23">
        <v>0</v>
      </c>
      <c r="AJ24" s="23">
        <f t="shared" si="11"/>
        <v>0</v>
      </c>
      <c r="AK24" s="23">
        <v>0</v>
      </c>
      <c r="AL24" s="23">
        <f t="shared" si="12"/>
        <v>0</v>
      </c>
      <c r="AM24" s="23">
        <f t="shared" si="13"/>
        <v>0</v>
      </c>
      <c r="AN24" s="23">
        <f t="shared" si="14"/>
        <v>0</v>
      </c>
      <c r="AO24" s="23" t="s">
        <v>46</v>
      </c>
      <c r="AP24" s="1"/>
      <c r="AQ24" s="1"/>
      <c r="AR24" s="15"/>
      <c r="AS24" s="15"/>
      <c r="AT24" s="40">
        <v>0</v>
      </c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</row>
    <row r="25" spans="1:80" s="2" customFormat="1" ht="63" customHeight="1" x14ac:dyDescent="0.25">
      <c r="A25" s="52" t="s">
        <v>71</v>
      </c>
      <c r="B25" s="53" t="s">
        <v>72</v>
      </c>
      <c r="C25" s="22" t="s">
        <v>49</v>
      </c>
      <c r="D25" s="22" t="s">
        <v>46</v>
      </c>
      <c r="E25" s="22" t="s">
        <v>46</v>
      </c>
      <c r="F25" s="22" t="s">
        <v>46</v>
      </c>
      <c r="G25" s="22" t="s">
        <v>46</v>
      </c>
      <c r="H25" s="23">
        <v>0</v>
      </c>
      <c r="I25" s="23">
        <v>0</v>
      </c>
      <c r="J25" s="23">
        <v>0</v>
      </c>
      <c r="K25" s="23">
        <f t="shared" si="45"/>
        <v>0</v>
      </c>
      <c r="L25" s="23">
        <v>0</v>
      </c>
      <c r="M25" s="23">
        <v>0</v>
      </c>
      <c r="N25" s="23">
        <v>0</v>
      </c>
      <c r="O25" s="23">
        <v>0</v>
      </c>
      <c r="P25" s="85">
        <f t="shared" si="49"/>
        <v>0</v>
      </c>
      <c r="Q25" s="23">
        <v>0</v>
      </c>
      <c r="R25" s="23">
        <v>0</v>
      </c>
      <c r="S25" s="23">
        <v>0</v>
      </c>
      <c r="T25" s="23">
        <v>0</v>
      </c>
      <c r="U25" s="23">
        <v>0</v>
      </c>
      <c r="V25" s="23">
        <v>0</v>
      </c>
      <c r="W25" s="23">
        <v>0</v>
      </c>
      <c r="X25" s="23">
        <f t="shared" si="18"/>
        <v>0</v>
      </c>
      <c r="Y25" s="23">
        <f t="shared" si="8"/>
        <v>0</v>
      </c>
      <c r="Z25" s="23">
        <f t="shared" si="50"/>
        <v>0</v>
      </c>
      <c r="AA25" s="23">
        <v>0</v>
      </c>
      <c r="AB25" s="23">
        <v>0</v>
      </c>
      <c r="AC25" s="23">
        <v>0</v>
      </c>
      <c r="AD25" s="23">
        <v>0</v>
      </c>
      <c r="AE25" s="23">
        <v>0</v>
      </c>
      <c r="AF25" s="23">
        <f t="shared" si="51"/>
        <v>0</v>
      </c>
      <c r="AG25" s="23">
        <v>0</v>
      </c>
      <c r="AH25" s="23">
        <f t="shared" si="25"/>
        <v>0</v>
      </c>
      <c r="AI25" s="23">
        <v>0</v>
      </c>
      <c r="AJ25" s="23">
        <f t="shared" si="11"/>
        <v>0</v>
      </c>
      <c r="AK25" s="23">
        <v>0</v>
      </c>
      <c r="AL25" s="23">
        <f t="shared" si="12"/>
        <v>0</v>
      </c>
      <c r="AM25" s="23">
        <f t="shared" si="13"/>
        <v>0</v>
      </c>
      <c r="AN25" s="23">
        <f t="shared" si="14"/>
        <v>0</v>
      </c>
      <c r="AO25" s="23" t="s">
        <v>46</v>
      </c>
      <c r="AP25" s="1"/>
      <c r="AQ25" s="1"/>
      <c r="AR25" s="15"/>
      <c r="AS25" s="15"/>
      <c r="AT25" s="40">
        <v>0</v>
      </c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  <c r="BU25" s="15"/>
      <c r="BV25" s="15"/>
      <c r="BW25" s="15"/>
      <c r="BX25" s="15"/>
      <c r="BY25" s="15"/>
      <c r="BZ25" s="15"/>
      <c r="CA25" s="15"/>
      <c r="CB25" s="15"/>
    </row>
    <row r="26" spans="1:80" s="2" customFormat="1" ht="55.5" customHeight="1" x14ac:dyDescent="0.25">
      <c r="A26" s="52" t="s">
        <v>73</v>
      </c>
      <c r="B26" s="53" t="s">
        <v>74</v>
      </c>
      <c r="C26" s="22" t="s">
        <v>49</v>
      </c>
      <c r="D26" s="22" t="s">
        <v>46</v>
      </c>
      <c r="E26" s="22" t="s">
        <v>46</v>
      </c>
      <c r="F26" s="22" t="s">
        <v>46</v>
      </c>
      <c r="G26" s="22" t="s">
        <v>46</v>
      </c>
      <c r="H26" s="23">
        <v>0</v>
      </c>
      <c r="I26" s="23">
        <v>0</v>
      </c>
      <c r="J26" s="23">
        <v>0</v>
      </c>
      <c r="K26" s="23">
        <f t="shared" si="45"/>
        <v>0</v>
      </c>
      <c r="L26" s="23">
        <v>0</v>
      </c>
      <c r="M26" s="23">
        <v>0</v>
      </c>
      <c r="N26" s="23">
        <v>0</v>
      </c>
      <c r="O26" s="23">
        <v>0</v>
      </c>
      <c r="P26" s="85">
        <f t="shared" si="49"/>
        <v>0</v>
      </c>
      <c r="Q26" s="23">
        <v>0</v>
      </c>
      <c r="R26" s="23">
        <v>0</v>
      </c>
      <c r="S26" s="23">
        <v>0</v>
      </c>
      <c r="T26" s="23">
        <v>0</v>
      </c>
      <c r="U26" s="23">
        <v>0</v>
      </c>
      <c r="V26" s="23">
        <v>0</v>
      </c>
      <c r="W26" s="23">
        <v>0</v>
      </c>
      <c r="X26" s="23">
        <f t="shared" si="18"/>
        <v>0</v>
      </c>
      <c r="Y26" s="23">
        <f t="shared" si="8"/>
        <v>0</v>
      </c>
      <c r="Z26" s="23">
        <f t="shared" si="50"/>
        <v>0</v>
      </c>
      <c r="AA26" s="23">
        <v>0</v>
      </c>
      <c r="AB26" s="23">
        <v>0</v>
      </c>
      <c r="AC26" s="23">
        <f>AC27+AC28</f>
        <v>0</v>
      </c>
      <c r="AD26" s="23">
        <f>AD27+AD28</f>
        <v>0</v>
      </c>
      <c r="AE26" s="23">
        <v>0</v>
      </c>
      <c r="AF26" s="23">
        <f t="shared" si="51"/>
        <v>0</v>
      </c>
      <c r="AG26" s="23">
        <v>0</v>
      </c>
      <c r="AH26" s="23">
        <f t="shared" si="25"/>
        <v>0</v>
      </c>
      <c r="AI26" s="23">
        <v>0</v>
      </c>
      <c r="AJ26" s="23">
        <f t="shared" si="11"/>
        <v>0</v>
      </c>
      <c r="AK26" s="23">
        <v>0</v>
      </c>
      <c r="AL26" s="23">
        <f t="shared" si="12"/>
        <v>0</v>
      </c>
      <c r="AM26" s="23">
        <f t="shared" si="13"/>
        <v>0</v>
      </c>
      <c r="AN26" s="23">
        <f t="shared" si="14"/>
        <v>0</v>
      </c>
      <c r="AO26" s="23" t="s">
        <v>46</v>
      </c>
      <c r="AP26" s="1"/>
      <c r="AQ26" s="1"/>
      <c r="AR26" s="15"/>
      <c r="AS26" s="15"/>
      <c r="AT26" s="40">
        <v>0</v>
      </c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  <c r="BU26" s="15"/>
      <c r="BV26" s="15"/>
      <c r="BW26" s="15"/>
      <c r="BX26" s="15"/>
      <c r="BY26" s="15"/>
      <c r="BZ26" s="15"/>
      <c r="CA26" s="15"/>
      <c r="CB26" s="15"/>
    </row>
    <row r="27" spans="1:80" s="2" customFormat="1" ht="84" customHeight="1" x14ac:dyDescent="0.25">
      <c r="A27" s="52" t="s">
        <v>75</v>
      </c>
      <c r="B27" s="53" t="s">
        <v>76</v>
      </c>
      <c r="C27" s="22" t="s">
        <v>49</v>
      </c>
      <c r="D27" s="22" t="s">
        <v>46</v>
      </c>
      <c r="E27" s="22" t="s">
        <v>46</v>
      </c>
      <c r="F27" s="22" t="s">
        <v>46</v>
      </c>
      <c r="G27" s="22" t="s">
        <v>46</v>
      </c>
      <c r="H27" s="23">
        <v>0</v>
      </c>
      <c r="I27" s="23">
        <v>0</v>
      </c>
      <c r="J27" s="23">
        <v>0</v>
      </c>
      <c r="K27" s="23">
        <f t="shared" si="45"/>
        <v>0</v>
      </c>
      <c r="L27" s="23">
        <v>0</v>
      </c>
      <c r="M27" s="23">
        <v>0</v>
      </c>
      <c r="N27" s="23">
        <v>0</v>
      </c>
      <c r="O27" s="23">
        <v>0</v>
      </c>
      <c r="P27" s="85">
        <f t="shared" si="49"/>
        <v>0</v>
      </c>
      <c r="Q27" s="23">
        <v>0</v>
      </c>
      <c r="R27" s="23">
        <v>0</v>
      </c>
      <c r="S27" s="23">
        <v>0</v>
      </c>
      <c r="T27" s="23">
        <v>0</v>
      </c>
      <c r="U27" s="23">
        <v>0</v>
      </c>
      <c r="V27" s="23">
        <v>0</v>
      </c>
      <c r="W27" s="23">
        <v>0</v>
      </c>
      <c r="X27" s="23">
        <f t="shared" si="18"/>
        <v>0</v>
      </c>
      <c r="Y27" s="23">
        <f t="shared" si="8"/>
        <v>0</v>
      </c>
      <c r="Z27" s="23">
        <f t="shared" si="50"/>
        <v>0</v>
      </c>
      <c r="AA27" s="23">
        <v>0</v>
      </c>
      <c r="AB27" s="23">
        <v>0</v>
      </c>
      <c r="AC27" s="23">
        <v>0</v>
      </c>
      <c r="AD27" s="23">
        <v>0</v>
      </c>
      <c r="AE27" s="23">
        <v>0</v>
      </c>
      <c r="AF27" s="23">
        <f t="shared" si="51"/>
        <v>0</v>
      </c>
      <c r="AG27" s="23">
        <v>0</v>
      </c>
      <c r="AH27" s="23">
        <f t="shared" si="25"/>
        <v>0</v>
      </c>
      <c r="AI27" s="23">
        <v>0</v>
      </c>
      <c r="AJ27" s="23">
        <f t="shared" si="11"/>
        <v>0</v>
      </c>
      <c r="AK27" s="23">
        <v>0</v>
      </c>
      <c r="AL27" s="23">
        <f t="shared" si="12"/>
        <v>0</v>
      </c>
      <c r="AM27" s="23">
        <f t="shared" si="13"/>
        <v>0</v>
      </c>
      <c r="AN27" s="23">
        <f t="shared" si="14"/>
        <v>0</v>
      </c>
      <c r="AO27" s="23" t="s">
        <v>46</v>
      </c>
      <c r="AP27" s="1"/>
      <c r="AQ27" s="1"/>
      <c r="AR27" s="15"/>
      <c r="AS27" s="15"/>
      <c r="AT27" s="40">
        <v>0</v>
      </c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  <c r="BM27" s="15"/>
      <c r="BN27" s="15"/>
      <c r="BO27" s="15"/>
      <c r="BP27" s="15"/>
      <c r="BQ27" s="15"/>
      <c r="BR27" s="15"/>
      <c r="BS27" s="15"/>
      <c r="BT27" s="15"/>
      <c r="BU27" s="15"/>
      <c r="BV27" s="15"/>
      <c r="BW27" s="15"/>
      <c r="BX27" s="15"/>
      <c r="BY27" s="15"/>
      <c r="BZ27" s="15"/>
      <c r="CA27" s="15"/>
      <c r="CB27" s="15"/>
    </row>
    <row r="28" spans="1:80" s="2" customFormat="1" ht="57.75" customHeight="1" x14ac:dyDescent="0.25">
      <c r="A28" s="52" t="s">
        <v>77</v>
      </c>
      <c r="B28" s="53" t="s">
        <v>78</v>
      </c>
      <c r="C28" s="22" t="s">
        <v>49</v>
      </c>
      <c r="D28" s="22" t="s">
        <v>46</v>
      </c>
      <c r="E28" s="22" t="s">
        <v>46</v>
      </c>
      <c r="F28" s="22" t="s">
        <v>46</v>
      </c>
      <c r="G28" s="22" t="s">
        <v>46</v>
      </c>
      <c r="H28" s="23">
        <v>0</v>
      </c>
      <c r="I28" s="23">
        <v>0</v>
      </c>
      <c r="J28" s="23">
        <v>0</v>
      </c>
      <c r="K28" s="23">
        <f t="shared" si="45"/>
        <v>0</v>
      </c>
      <c r="L28" s="23">
        <v>0</v>
      </c>
      <c r="M28" s="23">
        <v>0</v>
      </c>
      <c r="N28" s="23">
        <v>0</v>
      </c>
      <c r="O28" s="23">
        <v>0</v>
      </c>
      <c r="P28" s="85">
        <f t="shared" si="49"/>
        <v>0</v>
      </c>
      <c r="Q28" s="23">
        <v>0</v>
      </c>
      <c r="R28" s="23">
        <v>0</v>
      </c>
      <c r="S28" s="23">
        <v>0</v>
      </c>
      <c r="T28" s="23">
        <v>0</v>
      </c>
      <c r="U28" s="23">
        <v>0</v>
      </c>
      <c r="V28" s="23">
        <v>0</v>
      </c>
      <c r="W28" s="23">
        <v>0</v>
      </c>
      <c r="X28" s="23">
        <f t="shared" si="18"/>
        <v>0</v>
      </c>
      <c r="Y28" s="23">
        <f t="shared" si="8"/>
        <v>0</v>
      </c>
      <c r="Z28" s="23">
        <f t="shared" si="50"/>
        <v>0</v>
      </c>
      <c r="AA28" s="23">
        <v>0</v>
      </c>
      <c r="AB28" s="23">
        <v>0</v>
      </c>
      <c r="AC28" s="23">
        <v>0</v>
      </c>
      <c r="AD28" s="23">
        <v>0</v>
      </c>
      <c r="AE28" s="23">
        <v>0</v>
      </c>
      <c r="AF28" s="23">
        <f t="shared" si="51"/>
        <v>0</v>
      </c>
      <c r="AG28" s="23">
        <v>0</v>
      </c>
      <c r="AH28" s="23">
        <f t="shared" si="25"/>
        <v>0</v>
      </c>
      <c r="AI28" s="23">
        <v>0</v>
      </c>
      <c r="AJ28" s="23">
        <f t="shared" si="11"/>
        <v>0</v>
      </c>
      <c r="AK28" s="23">
        <v>0</v>
      </c>
      <c r="AL28" s="23">
        <f t="shared" si="12"/>
        <v>0</v>
      </c>
      <c r="AM28" s="23">
        <f t="shared" si="13"/>
        <v>0</v>
      </c>
      <c r="AN28" s="23">
        <f t="shared" si="14"/>
        <v>0</v>
      </c>
      <c r="AO28" s="23" t="s">
        <v>46</v>
      </c>
      <c r="AP28" s="1"/>
      <c r="AQ28" s="1"/>
      <c r="AR28" s="15"/>
      <c r="AS28" s="15"/>
      <c r="AT28" s="40">
        <v>0</v>
      </c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15"/>
      <c r="BT28" s="15"/>
      <c r="BU28" s="15"/>
      <c r="BV28" s="15"/>
      <c r="BW28" s="15"/>
      <c r="BX28" s="15"/>
      <c r="BY28" s="15"/>
      <c r="BZ28" s="15"/>
      <c r="CA28" s="15"/>
      <c r="CB28" s="15"/>
    </row>
    <row r="29" spans="1:80" s="2" customFormat="1" ht="45" customHeight="1" x14ac:dyDescent="0.25">
      <c r="A29" s="52" t="s">
        <v>79</v>
      </c>
      <c r="B29" s="53" t="s">
        <v>80</v>
      </c>
      <c r="C29" s="22" t="s">
        <v>49</v>
      </c>
      <c r="D29" s="22" t="s">
        <v>46</v>
      </c>
      <c r="E29" s="22" t="s">
        <v>46</v>
      </c>
      <c r="F29" s="22" t="s">
        <v>46</v>
      </c>
      <c r="G29" s="22" t="s">
        <v>46</v>
      </c>
      <c r="H29" s="23">
        <v>0</v>
      </c>
      <c r="I29" s="23">
        <v>0</v>
      </c>
      <c r="J29" s="23">
        <v>0</v>
      </c>
      <c r="K29" s="23">
        <f t="shared" si="45"/>
        <v>0</v>
      </c>
      <c r="L29" s="23">
        <v>0</v>
      </c>
      <c r="M29" s="23">
        <v>0</v>
      </c>
      <c r="N29" s="23">
        <v>0</v>
      </c>
      <c r="O29" s="23">
        <v>0</v>
      </c>
      <c r="P29" s="85">
        <f t="shared" si="49"/>
        <v>0</v>
      </c>
      <c r="Q29" s="23">
        <v>0</v>
      </c>
      <c r="R29" s="23">
        <v>0</v>
      </c>
      <c r="S29" s="23">
        <v>0</v>
      </c>
      <c r="T29" s="23">
        <v>0</v>
      </c>
      <c r="U29" s="23">
        <v>0</v>
      </c>
      <c r="V29" s="23">
        <v>0</v>
      </c>
      <c r="W29" s="23">
        <v>0</v>
      </c>
      <c r="X29" s="23">
        <f t="shared" si="18"/>
        <v>0</v>
      </c>
      <c r="Y29" s="23">
        <f t="shared" si="8"/>
        <v>0</v>
      </c>
      <c r="Z29" s="23">
        <f t="shared" si="50"/>
        <v>0</v>
      </c>
      <c r="AA29" s="23">
        <v>0</v>
      </c>
      <c r="AB29" s="23">
        <v>0</v>
      </c>
      <c r="AC29" s="23">
        <f>AC30+AC31+AC32+AC33</f>
        <v>0</v>
      </c>
      <c r="AD29" s="23">
        <f>AD30+AD31+AD32+AD33</f>
        <v>0</v>
      </c>
      <c r="AE29" s="23">
        <f t="shared" ref="AE29:AK29" si="52">AE30+AE31+AE32+AE33</f>
        <v>0</v>
      </c>
      <c r="AF29" s="23">
        <f t="shared" si="51"/>
        <v>0</v>
      </c>
      <c r="AG29" s="23">
        <f t="shared" si="52"/>
        <v>0</v>
      </c>
      <c r="AH29" s="23">
        <f t="shared" si="25"/>
        <v>0</v>
      </c>
      <c r="AI29" s="23">
        <f t="shared" si="52"/>
        <v>0</v>
      </c>
      <c r="AJ29" s="23">
        <f t="shared" si="11"/>
        <v>0</v>
      </c>
      <c r="AK29" s="23">
        <f t="shared" si="52"/>
        <v>0</v>
      </c>
      <c r="AL29" s="23">
        <f t="shared" si="12"/>
        <v>0</v>
      </c>
      <c r="AM29" s="23">
        <f t="shared" si="13"/>
        <v>0</v>
      </c>
      <c r="AN29" s="23">
        <f t="shared" si="14"/>
        <v>0</v>
      </c>
      <c r="AO29" s="23" t="s">
        <v>46</v>
      </c>
      <c r="AP29" s="1"/>
      <c r="AQ29" s="1"/>
      <c r="AR29" s="15"/>
      <c r="AS29" s="15"/>
      <c r="AT29" s="40">
        <v>0</v>
      </c>
      <c r="AU29" s="15"/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  <c r="BG29" s="15"/>
      <c r="BH29" s="15"/>
      <c r="BI29" s="15"/>
      <c r="BJ29" s="15"/>
      <c r="BK29" s="15"/>
      <c r="BL29" s="15"/>
      <c r="BM29" s="15"/>
      <c r="BN29" s="15"/>
      <c r="BO29" s="15"/>
      <c r="BP29" s="15"/>
      <c r="BQ29" s="15"/>
      <c r="BR29" s="15"/>
      <c r="BS29" s="15"/>
      <c r="BT29" s="15"/>
      <c r="BU29" s="15"/>
      <c r="BV29" s="15"/>
      <c r="BW29" s="15"/>
      <c r="BX29" s="15"/>
      <c r="BY29" s="15"/>
      <c r="BZ29" s="15"/>
      <c r="CA29" s="15"/>
      <c r="CB29" s="15"/>
    </row>
    <row r="30" spans="1:80" s="2" customFormat="1" ht="45" customHeight="1" x14ac:dyDescent="0.25">
      <c r="A30" s="52" t="s">
        <v>81</v>
      </c>
      <c r="B30" s="53" t="s">
        <v>82</v>
      </c>
      <c r="C30" s="22" t="s">
        <v>49</v>
      </c>
      <c r="D30" s="22" t="s">
        <v>46</v>
      </c>
      <c r="E30" s="22" t="s">
        <v>46</v>
      </c>
      <c r="F30" s="22" t="s">
        <v>46</v>
      </c>
      <c r="G30" s="22" t="s">
        <v>46</v>
      </c>
      <c r="H30" s="23">
        <v>0</v>
      </c>
      <c r="I30" s="23">
        <v>0</v>
      </c>
      <c r="J30" s="23">
        <v>0</v>
      </c>
      <c r="K30" s="23">
        <f t="shared" si="45"/>
        <v>0</v>
      </c>
      <c r="L30" s="23">
        <v>0</v>
      </c>
      <c r="M30" s="23">
        <v>0</v>
      </c>
      <c r="N30" s="23">
        <v>0</v>
      </c>
      <c r="O30" s="23">
        <v>0</v>
      </c>
      <c r="P30" s="85">
        <f t="shared" si="49"/>
        <v>0</v>
      </c>
      <c r="Q30" s="23">
        <v>0</v>
      </c>
      <c r="R30" s="23">
        <v>0</v>
      </c>
      <c r="S30" s="23">
        <v>0</v>
      </c>
      <c r="T30" s="23">
        <v>0</v>
      </c>
      <c r="U30" s="23">
        <v>0</v>
      </c>
      <c r="V30" s="23">
        <v>0</v>
      </c>
      <c r="W30" s="23">
        <v>0</v>
      </c>
      <c r="X30" s="23">
        <f t="shared" si="18"/>
        <v>0</v>
      </c>
      <c r="Y30" s="23">
        <f t="shared" si="8"/>
        <v>0</v>
      </c>
      <c r="Z30" s="23">
        <f t="shared" si="50"/>
        <v>0</v>
      </c>
      <c r="AA30" s="23">
        <v>0</v>
      </c>
      <c r="AB30" s="23">
        <v>0</v>
      </c>
      <c r="AC30" s="23">
        <v>0</v>
      </c>
      <c r="AD30" s="23">
        <v>0</v>
      </c>
      <c r="AE30" s="23">
        <v>0</v>
      </c>
      <c r="AF30" s="23">
        <f t="shared" si="51"/>
        <v>0</v>
      </c>
      <c r="AG30" s="23">
        <v>0</v>
      </c>
      <c r="AH30" s="23">
        <f t="shared" si="25"/>
        <v>0</v>
      </c>
      <c r="AI30" s="23">
        <v>0</v>
      </c>
      <c r="AJ30" s="23">
        <f t="shared" si="11"/>
        <v>0</v>
      </c>
      <c r="AK30" s="23">
        <v>0</v>
      </c>
      <c r="AL30" s="23">
        <f t="shared" si="12"/>
        <v>0</v>
      </c>
      <c r="AM30" s="23">
        <f t="shared" si="13"/>
        <v>0</v>
      </c>
      <c r="AN30" s="23">
        <f t="shared" si="14"/>
        <v>0</v>
      </c>
      <c r="AO30" s="23" t="s">
        <v>46</v>
      </c>
      <c r="AP30" s="1"/>
      <c r="AQ30" s="1"/>
      <c r="AR30" s="15"/>
      <c r="AS30" s="15"/>
      <c r="AT30" s="40">
        <v>0</v>
      </c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  <c r="BM30" s="15"/>
      <c r="BN30" s="15"/>
      <c r="BO30" s="15"/>
      <c r="BP30" s="15"/>
      <c r="BQ30" s="15"/>
      <c r="BR30" s="15"/>
      <c r="BS30" s="15"/>
      <c r="BT30" s="15"/>
      <c r="BU30" s="15"/>
      <c r="BV30" s="15"/>
      <c r="BW30" s="15"/>
      <c r="BX30" s="15"/>
      <c r="BY30" s="15"/>
      <c r="BZ30" s="15"/>
      <c r="CA30" s="15"/>
      <c r="CB30" s="15"/>
    </row>
    <row r="31" spans="1:80" s="2" customFormat="1" ht="110.25" customHeight="1" x14ac:dyDescent="0.25">
      <c r="A31" s="52" t="s">
        <v>81</v>
      </c>
      <c r="B31" s="53" t="s">
        <v>83</v>
      </c>
      <c r="C31" s="22" t="s">
        <v>49</v>
      </c>
      <c r="D31" s="22" t="s">
        <v>46</v>
      </c>
      <c r="E31" s="22" t="s">
        <v>46</v>
      </c>
      <c r="F31" s="22" t="s">
        <v>46</v>
      </c>
      <c r="G31" s="22" t="s">
        <v>46</v>
      </c>
      <c r="H31" s="23">
        <v>0</v>
      </c>
      <c r="I31" s="23">
        <v>0</v>
      </c>
      <c r="J31" s="23">
        <v>0</v>
      </c>
      <c r="K31" s="23">
        <f t="shared" si="45"/>
        <v>0</v>
      </c>
      <c r="L31" s="23">
        <v>0</v>
      </c>
      <c r="M31" s="23">
        <v>0</v>
      </c>
      <c r="N31" s="23">
        <v>0</v>
      </c>
      <c r="O31" s="23">
        <v>0</v>
      </c>
      <c r="P31" s="85">
        <f t="shared" si="49"/>
        <v>0</v>
      </c>
      <c r="Q31" s="23">
        <v>0</v>
      </c>
      <c r="R31" s="23">
        <v>0</v>
      </c>
      <c r="S31" s="23">
        <v>0</v>
      </c>
      <c r="T31" s="23">
        <v>0</v>
      </c>
      <c r="U31" s="23">
        <v>0</v>
      </c>
      <c r="V31" s="23">
        <v>0</v>
      </c>
      <c r="W31" s="23">
        <v>0</v>
      </c>
      <c r="X31" s="23">
        <f t="shared" si="18"/>
        <v>0</v>
      </c>
      <c r="Y31" s="23">
        <f t="shared" si="8"/>
        <v>0</v>
      </c>
      <c r="Z31" s="23">
        <f t="shared" si="50"/>
        <v>0</v>
      </c>
      <c r="AA31" s="23">
        <v>0</v>
      </c>
      <c r="AB31" s="23">
        <v>0</v>
      </c>
      <c r="AC31" s="23">
        <v>0</v>
      </c>
      <c r="AD31" s="23">
        <v>0</v>
      </c>
      <c r="AE31" s="23">
        <v>0</v>
      </c>
      <c r="AF31" s="23">
        <f t="shared" si="51"/>
        <v>0</v>
      </c>
      <c r="AG31" s="23">
        <v>0</v>
      </c>
      <c r="AH31" s="23">
        <f t="shared" si="25"/>
        <v>0</v>
      </c>
      <c r="AI31" s="23">
        <v>0</v>
      </c>
      <c r="AJ31" s="23">
        <f t="shared" si="11"/>
        <v>0</v>
      </c>
      <c r="AK31" s="23">
        <v>0</v>
      </c>
      <c r="AL31" s="23">
        <f t="shared" si="12"/>
        <v>0</v>
      </c>
      <c r="AM31" s="23">
        <f t="shared" si="13"/>
        <v>0</v>
      </c>
      <c r="AN31" s="23">
        <f t="shared" si="14"/>
        <v>0</v>
      </c>
      <c r="AO31" s="23" t="s">
        <v>46</v>
      </c>
      <c r="AP31" s="1"/>
      <c r="AQ31" s="1"/>
      <c r="AR31" s="15"/>
      <c r="AS31" s="15"/>
      <c r="AT31" s="40">
        <v>0</v>
      </c>
      <c r="AU31" s="15"/>
      <c r="AV31" s="15"/>
      <c r="AW31" s="15"/>
      <c r="AX31" s="15"/>
      <c r="AY31" s="15"/>
      <c r="AZ31" s="15"/>
      <c r="BA31" s="15"/>
      <c r="BB31" s="15"/>
      <c r="BC31" s="15"/>
      <c r="BD31" s="15"/>
      <c r="BE31" s="15"/>
      <c r="BF31" s="15"/>
      <c r="BG31" s="15"/>
      <c r="BH31" s="15"/>
      <c r="BI31" s="15"/>
      <c r="BJ31" s="15"/>
      <c r="BK31" s="15"/>
      <c r="BL31" s="15"/>
      <c r="BM31" s="15"/>
      <c r="BN31" s="15"/>
      <c r="BO31" s="15"/>
      <c r="BP31" s="15"/>
      <c r="BQ31" s="15"/>
      <c r="BR31" s="15"/>
      <c r="BS31" s="15"/>
      <c r="BT31" s="15"/>
      <c r="BU31" s="15"/>
      <c r="BV31" s="15"/>
      <c r="BW31" s="15"/>
      <c r="BX31" s="15"/>
      <c r="BY31" s="15"/>
      <c r="BZ31" s="15"/>
      <c r="CA31" s="15"/>
      <c r="CB31" s="15"/>
    </row>
    <row r="32" spans="1:80" s="2" customFormat="1" ht="107.25" customHeight="1" x14ac:dyDescent="0.25">
      <c r="A32" s="52" t="s">
        <v>81</v>
      </c>
      <c r="B32" s="53" t="s">
        <v>84</v>
      </c>
      <c r="C32" s="22" t="s">
        <v>49</v>
      </c>
      <c r="D32" s="22" t="s">
        <v>46</v>
      </c>
      <c r="E32" s="22" t="s">
        <v>46</v>
      </c>
      <c r="F32" s="22" t="s">
        <v>46</v>
      </c>
      <c r="G32" s="22" t="s">
        <v>46</v>
      </c>
      <c r="H32" s="23">
        <v>0</v>
      </c>
      <c r="I32" s="23">
        <v>0</v>
      </c>
      <c r="J32" s="23">
        <v>0</v>
      </c>
      <c r="K32" s="23">
        <f t="shared" si="45"/>
        <v>0</v>
      </c>
      <c r="L32" s="23">
        <v>0</v>
      </c>
      <c r="M32" s="23">
        <v>0</v>
      </c>
      <c r="N32" s="23">
        <v>0</v>
      </c>
      <c r="O32" s="23">
        <v>0</v>
      </c>
      <c r="P32" s="85">
        <f t="shared" si="49"/>
        <v>0</v>
      </c>
      <c r="Q32" s="23">
        <v>0</v>
      </c>
      <c r="R32" s="23">
        <v>0</v>
      </c>
      <c r="S32" s="23">
        <v>0</v>
      </c>
      <c r="T32" s="23">
        <v>0</v>
      </c>
      <c r="U32" s="23">
        <v>0</v>
      </c>
      <c r="V32" s="23">
        <v>0</v>
      </c>
      <c r="W32" s="23">
        <v>0</v>
      </c>
      <c r="X32" s="23">
        <f t="shared" si="18"/>
        <v>0</v>
      </c>
      <c r="Y32" s="23">
        <f t="shared" si="8"/>
        <v>0</v>
      </c>
      <c r="Z32" s="23">
        <f t="shared" si="50"/>
        <v>0</v>
      </c>
      <c r="AA32" s="23">
        <v>0</v>
      </c>
      <c r="AB32" s="23">
        <v>0</v>
      </c>
      <c r="AC32" s="23">
        <v>0</v>
      </c>
      <c r="AD32" s="23">
        <v>0</v>
      </c>
      <c r="AE32" s="23">
        <v>0</v>
      </c>
      <c r="AF32" s="23">
        <f t="shared" si="51"/>
        <v>0</v>
      </c>
      <c r="AG32" s="23">
        <v>0</v>
      </c>
      <c r="AH32" s="23">
        <f t="shared" si="25"/>
        <v>0</v>
      </c>
      <c r="AI32" s="23">
        <v>0</v>
      </c>
      <c r="AJ32" s="23">
        <f t="shared" si="11"/>
        <v>0</v>
      </c>
      <c r="AK32" s="23">
        <v>0</v>
      </c>
      <c r="AL32" s="23">
        <f t="shared" si="12"/>
        <v>0</v>
      </c>
      <c r="AM32" s="23">
        <f t="shared" si="13"/>
        <v>0</v>
      </c>
      <c r="AN32" s="23">
        <f t="shared" si="14"/>
        <v>0</v>
      </c>
      <c r="AO32" s="23" t="s">
        <v>46</v>
      </c>
      <c r="AP32" s="1"/>
      <c r="AQ32" s="1"/>
      <c r="AR32" s="15"/>
      <c r="AS32" s="15"/>
      <c r="AT32" s="40">
        <v>0</v>
      </c>
      <c r="AU32" s="15"/>
      <c r="AV32" s="15"/>
      <c r="AW32" s="15"/>
      <c r="AX32" s="15"/>
      <c r="AY32" s="15"/>
      <c r="AZ32" s="15"/>
      <c r="BA32" s="15"/>
      <c r="BB32" s="15"/>
      <c r="BC32" s="15"/>
      <c r="BD32" s="15"/>
      <c r="BE32" s="15"/>
      <c r="BF32" s="15"/>
      <c r="BG32" s="15"/>
      <c r="BH32" s="15"/>
      <c r="BI32" s="15"/>
      <c r="BJ32" s="15"/>
      <c r="BK32" s="15"/>
      <c r="BL32" s="15"/>
      <c r="BM32" s="15"/>
      <c r="BN32" s="15"/>
      <c r="BO32" s="15"/>
      <c r="BP32" s="15"/>
      <c r="BQ32" s="15"/>
      <c r="BR32" s="15"/>
      <c r="BS32" s="15"/>
      <c r="BT32" s="15"/>
      <c r="BU32" s="15"/>
      <c r="BV32" s="15"/>
      <c r="BW32" s="15"/>
      <c r="BX32" s="15"/>
      <c r="BY32" s="15"/>
      <c r="BZ32" s="15"/>
      <c r="CA32" s="15"/>
      <c r="CB32" s="15"/>
    </row>
    <row r="33" spans="1:80" s="2" customFormat="1" ht="119.25" customHeight="1" x14ac:dyDescent="0.25">
      <c r="A33" s="52" t="s">
        <v>81</v>
      </c>
      <c r="B33" s="53" t="s">
        <v>83</v>
      </c>
      <c r="C33" s="22" t="s">
        <v>49</v>
      </c>
      <c r="D33" s="22" t="s">
        <v>46</v>
      </c>
      <c r="E33" s="22" t="s">
        <v>46</v>
      </c>
      <c r="F33" s="22" t="s">
        <v>46</v>
      </c>
      <c r="G33" s="22" t="s">
        <v>46</v>
      </c>
      <c r="H33" s="23">
        <v>0</v>
      </c>
      <c r="I33" s="23">
        <v>0</v>
      </c>
      <c r="J33" s="23">
        <v>0</v>
      </c>
      <c r="K33" s="23">
        <f t="shared" si="45"/>
        <v>0</v>
      </c>
      <c r="L33" s="23">
        <v>0</v>
      </c>
      <c r="M33" s="23">
        <v>0</v>
      </c>
      <c r="N33" s="23">
        <v>0</v>
      </c>
      <c r="O33" s="23">
        <v>0</v>
      </c>
      <c r="P33" s="85">
        <f t="shared" si="49"/>
        <v>0</v>
      </c>
      <c r="Q33" s="23">
        <v>0</v>
      </c>
      <c r="R33" s="23">
        <v>0</v>
      </c>
      <c r="S33" s="23">
        <v>0</v>
      </c>
      <c r="T33" s="23">
        <v>0</v>
      </c>
      <c r="U33" s="23">
        <v>0</v>
      </c>
      <c r="V33" s="23">
        <v>0</v>
      </c>
      <c r="W33" s="23">
        <v>0</v>
      </c>
      <c r="X33" s="23">
        <f t="shared" si="18"/>
        <v>0</v>
      </c>
      <c r="Y33" s="23">
        <f t="shared" si="8"/>
        <v>0</v>
      </c>
      <c r="Z33" s="23">
        <f t="shared" si="50"/>
        <v>0</v>
      </c>
      <c r="AA33" s="23">
        <v>0</v>
      </c>
      <c r="AB33" s="23">
        <v>0</v>
      </c>
      <c r="AC33" s="23">
        <v>0</v>
      </c>
      <c r="AD33" s="23">
        <v>0</v>
      </c>
      <c r="AE33" s="23">
        <v>0</v>
      </c>
      <c r="AF33" s="23">
        <f t="shared" si="51"/>
        <v>0</v>
      </c>
      <c r="AG33" s="23">
        <v>0</v>
      </c>
      <c r="AH33" s="23">
        <f t="shared" si="25"/>
        <v>0</v>
      </c>
      <c r="AI33" s="23">
        <v>0</v>
      </c>
      <c r="AJ33" s="23">
        <f t="shared" si="11"/>
        <v>0</v>
      </c>
      <c r="AK33" s="23">
        <v>0</v>
      </c>
      <c r="AL33" s="23">
        <f t="shared" si="12"/>
        <v>0</v>
      </c>
      <c r="AM33" s="23">
        <f t="shared" si="13"/>
        <v>0</v>
      </c>
      <c r="AN33" s="23">
        <f t="shared" si="14"/>
        <v>0</v>
      </c>
      <c r="AO33" s="23" t="s">
        <v>46</v>
      </c>
      <c r="AP33" s="1"/>
      <c r="AQ33" s="1"/>
      <c r="AR33" s="15"/>
      <c r="AS33" s="15"/>
      <c r="AT33" s="40">
        <v>0</v>
      </c>
      <c r="AU33" s="15"/>
      <c r="AV33" s="15"/>
      <c r="AW33" s="15"/>
      <c r="AX33" s="15"/>
      <c r="AY33" s="15"/>
      <c r="AZ33" s="15"/>
      <c r="BA33" s="15"/>
      <c r="BB33" s="15"/>
      <c r="BC33" s="15"/>
      <c r="BD33" s="15"/>
      <c r="BE33" s="15"/>
      <c r="BF33" s="15"/>
      <c r="BG33" s="15"/>
      <c r="BH33" s="15"/>
      <c r="BI33" s="15"/>
      <c r="BJ33" s="15"/>
      <c r="BK33" s="15"/>
      <c r="BL33" s="15"/>
      <c r="BM33" s="15"/>
      <c r="BN33" s="15"/>
      <c r="BO33" s="15"/>
      <c r="BP33" s="15"/>
      <c r="BQ33" s="15"/>
      <c r="BR33" s="15"/>
      <c r="BS33" s="15"/>
      <c r="BT33" s="15"/>
      <c r="BU33" s="15"/>
      <c r="BV33" s="15"/>
      <c r="BW33" s="15"/>
      <c r="BX33" s="15"/>
      <c r="BY33" s="15"/>
      <c r="BZ33" s="15"/>
      <c r="CA33" s="15"/>
      <c r="CB33" s="15"/>
    </row>
    <row r="34" spans="1:80" s="2" customFormat="1" ht="98.25" customHeight="1" x14ac:dyDescent="0.25">
      <c r="A34" s="52" t="s">
        <v>85</v>
      </c>
      <c r="B34" s="53" t="s">
        <v>86</v>
      </c>
      <c r="C34" s="22" t="s">
        <v>49</v>
      </c>
      <c r="D34" s="22" t="s">
        <v>46</v>
      </c>
      <c r="E34" s="22" t="s">
        <v>46</v>
      </c>
      <c r="F34" s="22" t="s">
        <v>46</v>
      </c>
      <c r="G34" s="22" t="s">
        <v>46</v>
      </c>
      <c r="H34" s="23">
        <v>0</v>
      </c>
      <c r="I34" s="23">
        <v>0</v>
      </c>
      <c r="J34" s="23">
        <v>0</v>
      </c>
      <c r="K34" s="23">
        <f t="shared" si="45"/>
        <v>0</v>
      </c>
      <c r="L34" s="23">
        <v>0</v>
      </c>
      <c r="M34" s="23">
        <v>0</v>
      </c>
      <c r="N34" s="23">
        <v>0</v>
      </c>
      <c r="O34" s="23">
        <v>0</v>
      </c>
      <c r="P34" s="85">
        <f t="shared" si="49"/>
        <v>0</v>
      </c>
      <c r="Q34" s="23">
        <f t="shared" ref="Q34:T34" si="53">Q35+Q36</f>
        <v>0</v>
      </c>
      <c r="R34" s="23">
        <f t="shared" si="53"/>
        <v>0</v>
      </c>
      <c r="S34" s="23">
        <f t="shared" si="53"/>
        <v>0</v>
      </c>
      <c r="T34" s="23">
        <f t="shared" si="53"/>
        <v>0</v>
      </c>
      <c r="U34" s="23">
        <v>0</v>
      </c>
      <c r="V34" s="23">
        <v>0</v>
      </c>
      <c r="W34" s="23">
        <v>0</v>
      </c>
      <c r="X34" s="23">
        <f t="shared" si="18"/>
        <v>0</v>
      </c>
      <c r="Y34" s="23">
        <f t="shared" si="8"/>
        <v>0</v>
      </c>
      <c r="Z34" s="23">
        <f t="shared" si="50"/>
        <v>0</v>
      </c>
      <c r="AA34" s="23">
        <v>0</v>
      </c>
      <c r="AB34" s="23">
        <v>0</v>
      </c>
      <c r="AC34" s="23">
        <f>AC35+AC36</f>
        <v>0</v>
      </c>
      <c r="AD34" s="23">
        <f>AD35+AD36</f>
        <v>0</v>
      </c>
      <c r="AE34" s="23">
        <v>0</v>
      </c>
      <c r="AF34" s="23">
        <f t="shared" si="51"/>
        <v>0</v>
      </c>
      <c r="AG34" s="23">
        <v>0</v>
      </c>
      <c r="AH34" s="23">
        <f t="shared" si="25"/>
        <v>0</v>
      </c>
      <c r="AI34" s="23">
        <v>0</v>
      </c>
      <c r="AJ34" s="23">
        <f t="shared" si="11"/>
        <v>0</v>
      </c>
      <c r="AK34" s="23">
        <v>0</v>
      </c>
      <c r="AL34" s="23">
        <f t="shared" si="12"/>
        <v>0</v>
      </c>
      <c r="AM34" s="23">
        <f t="shared" si="13"/>
        <v>0</v>
      </c>
      <c r="AN34" s="23">
        <f t="shared" si="14"/>
        <v>0</v>
      </c>
      <c r="AO34" s="23" t="s">
        <v>46</v>
      </c>
      <c r="AP34" s="1"/>
      <c r="AQ34" s="1"/>
      <c r="AR34" s="15"/>
      <c r="AS34" s="15"/>
      <c r="AT34" s="40">
        <v>1.7827972774589614E-4</v>
      </c>
      <c r="AU34" s="15"/>
      <c r="AV34" s="15"/>
      <c r="AW34" s="15"/>
      <c r="AX34" s="15"/>
      <c r="AY34" s="15"/>
      <c r="AZ34" s="15"/>
      <c r="BA34" s="15"/>
      <c r="BB34" s="15"/>
      <c r="BC34" s="15"/>
      <c r="BD34" s="15"/>
      <c r="BE34" s="15"/>
      <c r="BF34" s="15"/>
      <c r="BG34" s="15"/>
      <c r="BH34" s="15"/>
      <c r="BI34" s="15"/>
      <c r="BJ34" s="15"/>
      <c r="BK34" s="15"/>
      <c r="BL34" s="15"/>
      <c r="BM34" s="15"/>
      <c r="BN34" s="15"/>
      <c r="BO34" s="15"/>
      <c r="BP34" s="15"/>
      <c r="BQ34" s="15"/>
      <c r="BR34" s="15"/>
      <c r="BS34" s="15"/>
      <c r="BT34" s="15"/>
      <c r="BU34" s="15"/>
      <c r="BV34" s="15"/>
      <c r="BW34" s="15"/>
      <c r="BX34" s="15"/>
      <c r="BY34" s="15"/>
      <c r="BZ34" s="15"/>
      <c r="CA34" s="15"/>
      <c r="CB34" s="15"/>
    </row>
    <row r="35" spans="1:80" s="2" customFormat="1" ht="72" customHeight="1" x14ac:dyDescent="0.25">
      <c r="A35" s="52" t="s">
        <v>87</v>
      </c>
      <c r="B35" s="53" t="s">
        <v>88</v>
      </c>
      <c r="C35" s="22" t="s">
        <v>49</v>
      </c>
      <c r="D35" s="22" t="s">
        <v>46</v>
      </c>
      <c r="E35" s="22" t="s">
        <v>46</v>
      </c>
      <c r="F35" s="22" t="s">
        <v>46</v>
      </c>
      <c r="G35" s="22" t="s">
        <v>46</v>
      </c>
      <c r="H35" s="23">
        <v>0</v>
      </c>
      <c r="I35" s="23">
        <v>0</v>
      </c>
      <c r="J35" s="23">
        <v>0</v>
      </c>
      <c r="K35" s="23">
        <f t="shared" si="45"/>
        <v>0</v>
      </c>
      <c r="L35" s="23">
        <v>0</v>
      </c>
      <c r="M35" s="23">
        <v>0</v>
      </c>
      <c r="N35" s="23">
        <v>0</v>
      </c>
      <c r="O35" s="23">
        <v>0</v>
      </c>
      <c r="P35" s="85">
        <f t="shared" si="49"/>
        <v>0</v>
      </c>
      <c r="Q35" s="23">
        <v>0</v>
      </c>
      <c r="R35" s="23">
        <v>0</v>
      </c>
      <c r="S35" s="23">
        <v>0</v>
      </c>
      <c r="T35" s="23">
        <v>0</v>
      </c>
      <c r="U35" s="23">
        <v>0</v>
      </c>
      <c r="V35" s="23">
        <v>0</v>
      </c>
      <c r="W35" s="23">
        <v>0</v>
      </c>
      <c r="X35" s="23">
        <f t="shared" si="18"/>
        <v>0</v>
      </c>
      <c r="Y35" s="23">
        <f t="shared" si="8"/>
        <v>0</v>
      </c>
      <c r="Z35" s="23">
        <f t="shared" si="50"/>
        <v>0</v>
      </c>
      <c r="AA35" s="23">
        <v>0</v>
      </c>
      <c r="AB35" s="23">
        <v>0</v>
      </c>
      <c r="AC35" s="23">
        <v>0</v>
      </c>
      <c r="AD35" s="23">
        <v>0</v>
      </c>
      <c r="AE35" s="23">
        <v>0</v>
      </c>
      <c r="AF35" s="23">
        <f t="shared" si="51"/>
        <v>0</v>
      </c>
      <c r="AG35" s="23">
        <v>0</v>
      </c>
      <c r="AH35" s="23">
        <f t="shared" si="25"/>
        <v>0</v>
      </c>
      <c r="AI35" s="23">
        <v>0</v>
      </c>
      <c r="AJ35" s="23">
        <f t="shared" si="11"/>
        <v>0</v>
      </c>
      <c r="AK35" s="23">
        <v>0</v>
      </c>
      <c r="AL35" s="23">
        <f t="shared" si="12"/>
        <v>0</v>
      </c>
      <c r="AM35" s="23">
        <f t="shared" si="13"/>
        <v>0</v>
      </c>
      <c r="AN35" s="23">
        <f t="shared" si="14"/>
        <v>0</v>
      </c>
      <c r="AO35" s="23" t="s">
        <v>46</v>
      </c>
      <c r="AP35" s="1"/>
      <c r="AQ35" s="1"/>
      <c r="AR35" s="15"/>
      <c r="AS35" s="15"/>
      <c r="AT35" s="40">
        <v>0</v>
      </c>
      <c r="AU35" s="15"/>
      <c r="AV35" s="15"/>
      <c r="AW35" s="15"/>
      <c r="AX35" s="15"/>
      <c r="AY35" s="15"/>
      <c r="AZ35" s="15"/>
      <c r="BA35" s="15"/>
      <c r="BB35" s="15"/>
      <c r="BC35" s="15"/>
      <c r="BD35" s="15"/>
      <c r="BE35" s="15"/>
      <c r="BF35" s="15"/>
      <c r="BG35" s="15"/>
      <c r="BH35" s="15"/>
      <c r="BI35" s="15"/>
      <c r="BJ35" s="15"/>
      <c r="BK35" s="15"/>
      <c r="BL35" s="15"/>
      <c r="BM35" s="15"/>
      <c r="BN35" s="15"/>
      <c r="BO35" s="15"/>
      <c r="BP35" s="15"/>
      <c r="BQ35" s="15"/>
      <c r="BR35" s="15"/>
      <c r="BS35" s="15"/>
      <c r="BT35" s="15"/>
      <c r="BU35" s="15"/>
      <c r="BV35" s="15"/>
      <c r="BW35" s="15"/>
      <c r="BX35" s="15"/>
      <c r="BY35" s="15"/>
      <c r="BZ35" s="15"/>
      <c r="CA35" s="15"/>
      <c r="CB35" s="15"/>
    </row>
    <row r="36" spans="1:80" s="2" customFormat="1" ht="92.25" customHeight="1" x14ac:dyDescent="0.25">
      <c r="A36" s="52" t="s">
        <v>89</v>
      </c>
      <c r="B36" s="53" t="s">
        <v>90</v>
      </c>
      <c r="C36" s="22" t="s">
        <v>49</v>
      </c>
      <c r="D36" s="22" t="s">
        <v>46</v>
      </c>
      <c r="E36" s="22" t="s">
        <v>46</v>
      </c>
      <c r="F36" s="22" t="s">
        <v>46</v>
      </c>
      <c r="G36" s="22" t="s">
        <v>46</v>
      </c>
      <c r="H36" s="23">
        <v>0</v>
      </c>
      <c r="I36" s="23">
        <v>0</v>
      </c>
      <c r="J36" s="23">
        <v>0</v>
      </c>
      <c r="K36" s="23">
        <f t="shared" si="45"/>
        <v>0</v>
      </c>
      <c r="L36" s="23">
        <v>0</v>
      </c>
      <c r="M36" s="23">
        <v>0</v>
      </c>
      <c r="N36" s="23">
        <v>0</v>
      </c>
      <c r="O36" s="23">
        <v>0</v>
      </c>
      <c r="P36" s="85">
        <f t="shared" si="49"/>
        <v>0</v>
      </c>
      <c r="Q36" s="23">
        <v>0</v>
      </c>
      <c r="R36" s="23">
        <v>0</v>
      </c>
      <c r="S36" s="23">
        <v>0</v>
      </c>
      <c r="T36" s="23">
        <v>0</v>
      </c>
      <c r="U36" s="23">
        <v>0</v>
      </c>
      <c r="V36" s="23">
        <v>0</v>
      </c>
      <c r="W36" s="23">
        <v>0</v>
      </c>
      <c r="X36" s="23">
        <f t="shared" si="18"/>
        <v>0</v>
      </c>
      <c r="Y36" s="23">
        <f t="shared" si="8"/>
        <v>0</v>
      </c>
      <c r="Z36" s="23">
        <f t="shared" si="50"/>
        <v>0</v>
      </c>
      <c r="AA36" s="23">
        <v>0</v>
      </c>
      <c r="AB36" s="23">
        <v>0</v>
      </c>
      <c r="AC36" s="23">
        <v>0</v>
      </c>
      <c r="AD36" s="23">
        <v>0</v>
      </c>
      <c r="AE36" s="23">
        <v>0</v>
      </c>
      <c r="AF36" s="23">
        <f t="shared" ref="AF36" si="54">AE36</f>
        <v>0</v>
      </c>
      <c r="AG36" s="23">
        <v>0</v>
      </c>
      <c r="AH36" s="23">
        <v>0</v>
      </c>
      <c r="AI36" s="23">
        <v>0</v>
      </c>
      <c r="AJ36" s="23">
        <v>0</v>
      </c>
      <c r="AK36" s="23">
        <v>0</v>
      </c>
      <c r="AL36" s="23">
        <v>0</v>
      </c>
      <c r="AM36" s="23">
        <f t="shared" si="13"/>
        <v>0</v>
      </c>
      <c r="AN36" s="23">
        <f t="shared" si="14"/>
        <v>0</v>
      </c>
      <c r="AO36" s="23" t="s">
        <v>46</v>
      </c>
      <c r="AP36" s="1"/>
      <c r="AQ36" s="1"/>
      <c r="AR36" s="15"/>
      <c r="AS36" s="15"/>
      <c r="AT36" s="40">
        <v>1.7827972774589614E-4</v>
      </c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  <c r="BI36" s="15"/>
      <c r="BJ36" s="15"/>
      <c r="BK36" s="15"/>
      <c r="BL36" s="15"/>
      <c r="BM36" s="15"/>
      <c r="BN36" s="15"/>
      <c r="BO36" s="15"/>
      <c r="BP36" s="15"/>
      <c r="BQ36" s="15"/>
      <c r="BR36" s="15"/>
      <c r="BS36" s="15"/>
      <c r="BT36" s="15"/>
      <c r="BU36" s="15"/>
      <c r="BV36" s="15"/>
      <c r="BW36" s="15"/>
      <c r="BX36" s="15"/>
      <c r="BY36" s="15"/>
      <c r="BZ36" s="15"/>
      <c r="CA36" s="15"/>
      <c r="CB36" s="15"/>
    </row>
    <row r="37" spans="1:80" s="2" customFormat="1" ht="54" customHeight="1" x14ac:dyDescent="0.25">
      <c r="A37" s="50" t="s">
        <v>91</v>
      </c>
      <c r="B37" s="51" t="s">
        <v>92</v>
      </c>
      <c r="C37" s="25" t="s">
        <v>49</v>
      </c>
      <c r="D37" s="25" t="s">
        <v>46</v>
      </c>
      <c r="E37" s="25" t="s">
        <v>46</v>
      </c>
      <c r="F37" s="25" t="s">
        <v>46</v>
      </c>
      <c r="G37" s="25" t="s">
        <v>46</v>
      </c>
      <c r="H37" s="26">
        <f>H38+H47</f>
        <v>1.7162158999999999</v>
      </c>
      <c r="I37" s="26">
        <f t="shared" ref="I37:AB37" si="55">I38+I47+I56+I66</f>
        <v>2.4424000000000001</v>
      </c>
      <c r="J37" s="26">
        <f t="shared" si="55"/>
        <v>0</v>
      </c>
      <c r="K37" s="26">
        <f>AC37+AE37+AG37+AI37+AK37</f>
        <v>192.69517591481275</v>
      </c>
      <c r="L37" s="26">
        <f t="shared" si="55"/>
        <v>0</v>
      </c>
      <c r="M37" s="26">
        <f t="shared" si="55"/>
        <v>11.637400000000001</v>
      </c>
      <c r="N37" s="26">
        <f>N38+N47+N56+N66</f>
        <v>181.05921481481272</v>
      </c>
      <c r="O37" s="26">
        <f t="shared" si="55"/>
        <v>0</v>
      </c>
      <c r="P37" s="26">
        <f>AC37+AE37+AH37+AJ37+AL37</f>
        <v>95.934443212975538</v>
      </c>
      <c r="Q37" s="26">
        <f t="shared" si="55"/>
        <v>0</v>
      </c>
      <c r="R37" s="26">
        <f>R38+R47+R56+R66</f>
        <v>7.1799335499999994</v>
      </c>
      <c r="S37" s="26">
        <f t="shared" si="55"/>
        <v>94.330189692975566</v>
      </c>
      <c r="T37" s="26">
        <f t="shared" si="55"/>
        <v>0</v>
      </c>
      <c r="U37" s="26">
        <v>5.149</v>
      </c>
      <c r="V37" s="26">
        <f t="shared" si="55"/>
        <v>207.00847009147941</v>
      </c>
      <c r="W37" s="26">
        <f t="shared" si="55"/>
        <v>4.3097424899999996</v>
      </c>
      <c r="X37" s="26">
        <f t="shared" si="18"/>
        <v>130.09421110183717</v>
      </c>
      <c r="Y37" s="26">
        <f t="shared" si="8"/>
        <v>2.4424000000000001</v>
      </c>
      <c r="Z37" s="26">
        <f>AH37+AI37+AK37</f>
        <v>118.98907802949309</v>
      </c>
      <c r="AA37" s="26">
        <f t="shared" si="55"/>
        <v>0</v>
      </c>
      <c r="AB37" s="26">
        <f t="shared" si="55"/>
        <v>0</v>
      </c>
      <c r="AC37" s="26">
        <f t="shared" ref="AC37:AI37" si="56">AC38+AC47+AC56+AC66</f>
        <v>36.888454812975546</v>
      </c>
      <c r="AD37" s="26">
        <f t="shared" si="56"/>
        <v>35.767127712975551</v>
      </c>
      <c r="AE37" s="26">
        <f t="shared" si="56"/>
        <v>25.712510000000002</v>
      </c>
      <c r="AF37" s="26">
        <f t="shared" si="56"/>
        <v>23.926907199999999</v>
      </c>
      <c r="AG37" s="26">
        <f t="shared" si="56"/>
        <v>44.4386114723441</v>
      </c>
      <c r="AH37" s="26">
        <f t="shared" si="56"/>
        <v>33.333478399999997</v>
      </c>
      <c r="AI37" s="26">
        <f t="shared" si="56"/>
        <v>45.552345825114685</v>
      </c>
      <c r="AJ37" s="26">
        <v>0</v>
      </c>
      <c r="AK37" s="26">
        <f>AK38+AK47+AK56+AK66</f>
        <v>40.103253804378411</v>
      </c>
      <c r="AL37" s="26">
        <v>0</v>
      </c>
      <c r="AM37" s="26">
        <f t="shared" si="13"/>
        <v>189.78824601481273</v>
      </c>
      <c r="AN37" s="26">
        <f t="shared" si="14"/>
        <v>178.68311294246865</v>
      </c>
      <c r="AO37" s="26" t="s">
        <v>46</v>
      </c>
      <c r="AP37" s="1">
        <f t="shared" ref="AP37" si="57">AC37+AE37+AG37+AI37+AK37</f>
        <v>192.69517591481275</v>
      </c>
      <c r="AQ37" s="1"/>
      <c r="AR37" s="15"/>
      <c r="AS37" s="15"/>
      <c r="AT37" s="63">
        <v>5.2928203900924255E-3</v>
      </c>
      <c r="AU37" s="15"/>
      <c r="AV37" s="15"/>
      <c r="AW37" s="15"/>
      <c r="AX37" s="15"/>
      <c r="AY37" s="15"/>
      <c r="AZ37" s="15"/>
      <c r="BA37" s="15"/>
      <c r="BB37" s="15"/>
      <c r="BC37" s="15"/>
      <c r="BD37" s="15"/>
      <c r="BE37" s="15"/>
      <c r="BF37" s="15"/>
      <c r="BG37" s="15"/>
      <c r="BH37" s="15"/>
      <c r="BI37" s="15"/>
      <c r="BJ37" s="15"/>
      <c r="BK37" s="15"/>
      <c r="BL37" s="15"/>
      <c r="BM37" s="15"/>
      <c r="BN37" s="15"/>
      <c r="BO37" s="15"/>
      <c r="BP37" s="15"/>
      <c r="BQ37" s="15"/>
      <c r="BR37" s="15"/>
      <c r="BS37" s="15"/>
      <c r="BT37" s="15"/>
      <c r="BU37" s="15"/>
      <c r="BV37" s="15"/>
      <c r="BW37" s="15"/>
      <c r="BX37" s="15"/>
      <c r="BY37" s="15"/>
      <c r="BZ37" s="15"/>
      <c r="CA37" s="15"/>
      <c r="CB37" s="15"/>
    </row>
    <row r="38" spans="1:80" s="2" customFormat="1" ht="74.25" customHeight="1" x14ac:dyDescent="0.25">
      <c r="A38" s="50" t="s">
        <v>93</v>
      </c>
      <c r="B38" s="51" t="s">
        <v>94</v>
      </c>
      <c r="C38" s="25" t="s">
        <v>49</v>
      </c>
      <c r="D38" s="25" t="s">
        <v>46</v>
      </c>
      <c r="E38" s="25" t="s">
        <v>46</v>
      </c>
      <c r="F38" s="25" t="s">
        <v>46</v>
      </c>
      <c r="G38" s="25" t="s">
        <v>46</v>
      </c>
      <c r="H38" s="26">
        <f t="shared" ref="H38:AB38" si="58">H39+H42</f>
        <v>1.21574282</v>
      </c>
      <c r="I38" s="26">
        <f t="shared" si="58"/>
        <v>2.1326000000000001</v>
      </c>
      <c r="J38" s="26">
        <f t="shared" si="58"/>
        <v>0</v>
      </c>
      <c r="K38" s="26">
        <f t="shared" si="45"/>
        <v>142.96814212024955</v>
      </c>
      <c r="L38" s="26">
        <f t="shared" si="58"/>
        <v>0</v>
      </c>
      <c r="M38" s="26">
        <f t="shared" si="58"/>
        <v>1.3404</v>
      </c>
      <c r="N38" s="26">
        <f t="shared" si="58"/>
        <v>141.62882656024954</v>
      </c>
      <c r="O38" s="26">
        <f t="shared" si="58"/>
        <v>0</v>
      </c>
      <c r="P38" s="26">
        <f t="shared" ref="P38:P39" si="59">AC38+AE38+AH38+AJ38+AL38</f>
        <v>57.411683272975552</v>
      </c>
      <c r="Q38" s="26">
        <f t="shared" si="58"/>
        <v>0</v>
      </c>
      <c r="R38" s="26">
        <f t="shared" si="58"/>
        <v>-8.3045004200000019</v>
      </c>
      <c r="S38" s="26">
        <f t="shared" si="58"/>
        <v>65.716183692975562</v>
      </c>
      <c r="T38" s="26">
        <f t="shared" si="58"/>
        <v>0</v>
      </c>
      <c r="U38" s="26">
        <f t="shared" si="58"/>
        <v>3.2359999999999998</v>
      </c>
      <c r="V38" s="26">
        <f t="shared" si="58"/>
        <v>158.94320866691623</v>
      </c>
      <c r="W38" s="26">
        <f t="shared" si="58"/>
        <v>2.43763452</v>
      </c>
      <c r="X38" s="26">
        <f t="shared" si="18"/>
        <v>102.44945884727399</v>
      </c>
      <c r="Y38" s="26">
        <f t="shared" si="8"/>
        <v>2.1326000000000001</v>
      </c>
      <c r="Z38" s="26">
        <f>AH38+AI38+AK38</f>
        <v>81.302325774929898</v>
      </c>
      <c r="AA38" s="26">
        <f t="shared" si="58"/>
        <v>0</v>
      </c>
      <c r="AB38" s="26">
        <f t="shared" si="58"/>
        <v>0</v>
      </c>
      <c r="AC38" s="26">
        <f>AC39+AC42</f>
        <v>21.402283272975552</v>
      </c>
      <c r="AD38" s="26">
        <f>AD39+AD42</f>
        <v>21.260727712975552</v>
      </c>
      <c r="AE38" s="26">
        <f>AE39+AE42</f>
        <v>19.116400000000002</v>
      </c>
      <c r="AF38" s="26">
        <f>AF39+AF42</f>
        <v>19.049446199999998</v>
      </c>
      <c r="AG38" s="26">
        <f t="shared" ref="AG38:AK38" si="60">AG39+AG42</f>
        <v>38.040133072344098</v>
      </c>
      <c r="AH38" s="26">
        <f>AH39+AH42</f>
        <v>16.892999999999997</v>
      </c>
      <c r="AI38" s="26">
        <f t="shared" si="60"/>
        <v>34.554752000551488</v>
      </c>
      <c r="AJ38" s="26">
        <v>0</v>
      </c>
      <c r="AK38" s="26">
        <f t="shared" si="60"/>
        <v>29.854573774378409</v>
      </c>
      <c r="AL38" s="26">
        <v>0</v>
      </c>
      <c r="AM38" s="26">
        <f t="shared" si="13"/>
        <v>142.75963276024953</v>
      </c>
      <c r="AN38" s="26">
        <f t="shared" si="14"/>
        <v>121.61249968790544</v>
      </c>
      <c r="AO38" s="26" t="s">
        <v>46</v>
      </c>
      <c r="AP38" s="1"/>
      <c r="AQ38" s="1"/>
      <c r="AR38" s="15"/>
      <c r="AS38" s="15"/>
      <c r="AT38" s="63">
        <v>4.0239314592352728E-3</v>
      </c>
      <c r="AU38" s="15"/>
      <c r="AV38" s="15"/>
      <c r="AW38" s="15"/>
      <c r="AX38" s="15"/>
      <c r="AY38" s="15"/>
      <c r="AZ38" s="15"/>
      <c r="BA38" s="15"/>
      <c r="BB38" s="15"/>
      <c r="BC38" s="15"/>
      <c r="BD38" s="15"/>
      <c r="BE38" s="15"/>
      <c r="BF38" s="15"/>
      <c r="BG38" s="15"/>
      <c r="BH38" s="15"/>
      <c r="BI38" s="15"/>
      <c r="BJ38" s="15"/>
      <c r="BK38" s="15"/>
      <c r="BL38" s="15"/>
      <c r="BM38" s="15"/>
      <c r="BN38" s="15"/>
      <c r="BO38" s="15"/>
      <c r="BP38" s="15"/>
      <c r="BQ38" s="15"/>
      <c r="BR38" s="15"/>
      <c r="BS38" s="15"/>
      <c r="BT38" s="15"/>
      <c r="BU38" s="15"/>
      <c r="BV38" s="15"/>
      <c r="BW38" s="15"/>
      <c r="BX38" s="15"/>
      <c r="BY38" s="15"/>
      <c r="BZ38" s="15"/>
      <c r="CA38" s="15"/>
      <c r="CB38" s="15"/>
    </row>
    <row r="39" spans="1:80" s="2" customFormat="1" ht="49.5" customHeight="1" x14ac:dyDescent="0.25">
      <c r="A39" s="50" t="s">
        <v>95</v>
      </c>
      <c r="B39" s="51" t="s">
        <v>96</v>
      </c>
      <c r="C39" s="25" t="s">
        <v>49</v>
      </c>
      <c r="D39" s="25" t="s">
        <v>46</v>
      </c>
      <c r="E39" s="25" t="s">
        <v>46</v>
      </c>
      <c r="F39" s="25" t="s">
        <v>46</v>
      </c>
      <c r="G39" s="25" t="s">
        <v>46</v>
      </c>
      <c r="H39" s="26">
        <f>H40+H41</f>
        <v>0.94274281999999998</v>
      </c>
      <c r="I39" s="26">
        <f>I40+I41</f>
        <v>0</v>
      </c>
      <c r="J39" s="26">
        <f t="shared" ref="J39:R39" si="61">J40+J41</f>
        <v>0</v>
      </c>
      <c r="K39" s="26">
        <f t="shared" si="45"/>
        <v>6.5868355600000008</v>
      </c>
      <c r="L39" s="26">
        <f t="shared" si="61"/>
        <v>0</v>
      </c>
      <c r="M39" s="26">
        <f t="shared" si="61"/>
        <v>0.88139999999999996</v>
      </c>
      <c r="N39" s="26">
        <f>N40+N41+0.001</f>
        <v>5.7063000000000006</v>
      </c>
      <c r="O39" s="26">
        <f t="shared" si="61"/>
        <v>0</v>
      </c>
      <c r="P39" s="26">
        <f t="shared" si="59"/>
        <v>6.5868355600000008</v>
      </c>
      <c r="Q39" s="26">
        <f t="shared" si="61"/>
        <v>0</v>
      </c>
      <c r="R39" s="26">
        <f t="shared" si="61"/>
        <v>0.88099431000000017</v>
      </c>
      <c r="S39" s="26">
        <f>S40+S41</f>
        <v>5.7058412500000006</v>
      </c>
      <c r="T39" s="26">
        <f t="shared" ref="T39:AB39" si="62">T40</f>
        <v>0</v>
      </c>
      <c r="U39" s="26">
        <f t="shared" ref="U39" si="63">U40+U41</f>
        <v>0.79849999999999999</v>
      </c>
      <c r="V39" s="26">
        <f t="shared" si="62"/>
        <v>0</v>
      </c>
      <c r="W39" s="26">
        <f t="shared" si="62"/>
        <v>0</v>
      </c>
      <c r="X39" s="26">
        <f t="shared" si="18"/>
        <v>0</v>
      </c>
      <c r="Y39" s="26">
        <f t="shared" si="8"/>
        <v>0</v>
      </c>
      <c r="Z39" s="26">
        <f>AH39+AI39+AK39</f>
        <v>0</v>
      </c>
      <c r="AA39" s="26">
        <f t="shared" si="62"/>
        <v>0</v>
      </c>
      <c r="AB39" s="26">
        <f t="shared" si="62"/>
        <v>0</v>
      </c>
      <c r="AC39" s="26">
        <f>AC40</f>
        <v>4.9525555600000004</v>
      </c>
      <c r="AD39" s="26">
        <f>AD40</f>
        <v>4.8109999999999999</v>
      </c>
      <c r="AE39" s="26">
        <f>AE40+AE41</f>
        <v>1.63428</v>
      </c>
      <c r="AF39" s="26">
        <f>AF40+AF41</f>
        <v>1.71428</v>
      </c>
      <c r="AG39" s="26">
        <f t="shared" ref="AG39:AK39" si="64">AG40</f>
        <v>0</v>
      </c>
      <c r="AH39" s="26">
        <f t="shared" si="25"/>
        <v>0</v>
      </c>
      <c r="AI39" s="26">
        <f t="shared" si="64"/>
        <v>0</v>
      </c>
      <c r="AJ39" s="26">
        <f t="shared" si="11"/>
        <v>0</v>
      </c>
      <c r="AK39" s="26">
        <f t="shared" si="64"/>
        <v>0</v>
      </c>
      <c r="AL39" s="26">
        <f t="shared" si="12"/>
        <v>0</v>
      </c>
      <c r="AM39" s="26">
        <f t="shared" si="13"/>
        <v>6.5252800000000004</v>
      </c>
      <c r="AN39" s="26">
        <f t="shared" si="14"/>
        <v>6.5252800000000004</v>
      </c>
      <c r="AO39" s="26" t="s">
        <v>46</v>
      </c>
      <c r="AP39" s="1"/>
      <c r="AQ39" s="1"/>
      <c r="AR39" s="15"/>
      <c r="AS39" s="15"/>
      <c r="AT39" s="63">
        <v>1.3219152702522355E-4</v>
      </c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15"/>
      <c r="BK39" s="15"/>
      <c r="BL39" s="15"/>
      <c r="BM39" s="15"/>
      <c r="BN39" s="15"/>
      <c r="BO39" s="15"/>
      <c r="BP39" s="15"/>
      <c r="BQ39" s="15"/>
      <c r="BR39" s="15"/>
      <c r="BS39" s="15"/>
      <c r="BT39" s="15"/>
      <c r="BU39" s="15"/>
      <c r="BV39" s="15"/>
      <c r="BW39" s="15"/>
      <c r="BX39" s="15"/>
      <c r="BY39" s="15"/>
      <c r="BZ39" s="15"/>
      <c r="CA39" s="15"/>
      <c r="CB39" s="15"/>
    </row>
    <row r="40" spans="1:80" s="8" customFormat="1" ht="55.9" customHeight="1" x14ac:dyDescent="0.25">
      <c r="A40" s="92" t="s">
        <v>186</v>
      </c>
      <c r="B40" s="93" t="s">
        <v>187</v>
      </c>
      <c r="C40" s="94" t="s">
        <v>188</v>
      </c>
      <c r="D40" s="95" t="s">
        <v>101</v>
      </c>
      <c r="E40" s="95">
        <v>2023</v>
      </c>
      <c r="F40" s="148">
        <v>2023</v>
      </c>
      <c r="G40" s="148" t="s">
        <v>46</v>
      </c>
      <c r="H40" s="133">
        <f>0.72616484+0.0727846</f>
        <v>0.79894944000000001</v>
      </c>
      <c r="I40" s="133">
        <v>0</v>
      </c>
      <c r="J40" s="96">
        <v>0</v>
      </c>
      <c r="K40" s="96">
        <f t="shared" si="45"/>
        <v>4.9525555600000004</v>
      </c>
      <c r="L40" s="96">
        <v>0</v>
      </c>
      <c r="M40" s="133">
        <v>0.34839999999999999</v>
      </c>
      <c r="N40" s="133">
        <v>4.6043000000000003</v>
      </c>
      <c r="O40" s="96">
        <v>0</v>
      </c>
      <c r="P40" s="96">
        <f>AC40+AE40+AH40+AJ40+AL40</f>
        <v>4.9525555600000004</v>
      </c>
      <c r="Q40" s="96">
        <v>0</v>
      </c>
      <c r="R40" s="96">
        <f>P40-S40</f>
        <v>0.34819431000000023</v>
      </c>
      <c r="S40" s="96">
        <v>4.6043612500000002</v>
      </c>
      <c r="T40" s="96">
        <v>0</v>
      </c>
      <c r="U40" s="96">
        <v>0.79849999999999999</v>
      </c>
      <c r="V40" s="96">
        <v>0</v>
      </c>
      <c r="W40" s="96">
        <v>0</v>
      </c>
      <c r="X40" s="96">
        <f t="shared" si="18"/>
        <v>0</v>
      </c>
      <c r="Y40" s="96">
        <v>0</v>
      </c>
      <c r="Z40" s="96">
        <f>AH40+AJ40+AL40</f>
        <v>0</v>
      </c>
      <c r="AA40" s="96">
        <v>0</v>
      </c>
      <c r="AB40" s="96">
        <v>0</v>
      </c>
      <c r="AC40" s="96">
        <v>4.9525555600000004</v>
      </c>
      <c r="AD40" s="96">
        <v>4.8109999999999999</v>
      </c>
      <c r="AE40" s="96">
        <v>0</v>
      </c>
      <c r="AF40" s="96">
        <f t="shared" si="51"/>
        <v>0</v>
      </c>
      <c r="AG40" s="96">
        <v>0</v>
      </c>
      <c r="AH40" s="96">
        <f t="shared" si="25"/>
        <v>0</v>
      </c>
      <c r="AI40" s="96">
        <v>0</v>
      </c>
      <c r="AJ40" s="96">
        <f t="shared" si="11"/>
        <v>0</v>
      </c>
      <c r="AK40" s="96">
        <v>0</v>
      </c>
      <c r="AL40" s="96">
        <f t="shared" si="12"/>
        <v>0</v>
      </c>
      <c r="AM40" s="96">
        <f t="shared" si="13"/>
        <v>4.8109999999999999</v>
      </c>
      <c r="AN40" s="96">
        <f t="shared" si="14"/>
        <v>4.8109999999999999</v>
      </c>
      <c r="AO40" s="96" t="s">
        <v>46</v>
      </c>
      <c r="AP40" s="1"/>
      <c r="AQ40" s="1"/>
      <c r="AR40" s="15"/>
      <c r="AS40" s="15"/>
      <c r="AT40" s="40">
        <v>1.3219152702522355E-4</v>
      </c>
      <c r="AU40" s="91"/>
      <c r="AV40" s="91"/>
      <c r="AW40" s="91"/>
      <c r="AX40" s="91"/>
      <c r="AY40" s="91"/>
      <c r="AZ40" s="91"/>
      <c r="BA40" s="91"/>
      <c r="BB40" s="91"/>
      <c r="BC40" s="91"/>
      <c r="BD40" s="91"/>
      <c r="BE40" s="91"/>
      <c r="BF40" s="91"/>
      <c r="BG40" s="91"/>
      <c r="BH40" s="91"/>
      <c r="BI40" s="91"/>
      <c r="BJ40" s="91"/>
      <c r="BK40" s="91"/>
      <c r="BL40" s="91"/>
      <c r="BM40" s="91"/>
      <c r="BN40" s="91"/>
      <c r="BO40" s="91"/>
      <c r="BP40" s="91"/>
      <c r="BQ40" s="91"/>
      <c r="BR40" s="91"/>
      <c r="BS40" s="91"/>
      <c r="BT40" s="91"/>
      <c r="BU40" s="91"/>
      <c r="BV40" s="91"/>
      <c r="BW40" s="91"/>
      <c r="BX40" s="91"/>
      <c r="BY40" s="91"/>
      <c r="BZ40" s="91"/>
      <c r="CA40" s="91"/>
      <c r="CB40" s="91"/>
    </row>
    <row r="41" spans="1:80" s="8" customFormat="1" ht="39.6" customHeight="1" x14ac:dyDescent="0.25">
      <c r="A41" s="92" t="s">
        <v>233</v>
      </c>
      <c r="B41" s="93" t="s">
        <v>222</v>
      </c>
      <c r="C41" s="94" t="s">
        <v>217</v>
      </c>
      <c r="D41" s="95" t="s">
        <v>101</v>
      </c>
      <c r="E41" s="95">
        <v>2024</v>
      </c>
      <c r="F41" s="148">
        <v>2024</v>
      </c>
      <c r="G41" s="148" t="s">
        <v>46</v>
      </c>
      <c r="H41" s="133">
        <v>0.14379338</v>
      </c>
      <c r="I41" s="133">
        <v>0</v>
      </c>
      <c r="J41" s="96">
        <v>0</v>
      </c>
      <c r="K41" s="96">
        <f>AC41+AE41+AG41+AI41+AK41</f>
        <v>1.63428</v>
      </c>
      <c r="L41" s="96">
        <v>0</v>
      </c>
      <c r="M41" s="133">
        <v>0.53300000000000003</v>
      </c>
      <c r="N41" s="133">
        <v>1.101</v>
      </c>
      <c r="O41" s="96">
        <v>0</v>
      </c>
      <c r="P41" s="96">
        <f>AC41+AE41+AH41+AJ41+AL41</f>
        <v>1.63428</v>
      </c>
      <c r="Q41" s="96">
        <v>0</v>
      </c>
      <c r="R41" s="96">
        <f>P41-S41</f>
        <v>0.53279999999999994</v>
      </c>
      <c r="S41" s="96">
        <v>1.10148</v>
      </c>
      <c r="T41" s="96">
        <v>0</v>
      </c>
      <c r="U41" s="96">
        <v>0</v>
      </c>
      <c r="V41" s="96">
        <v>0</v>
      </c>
      <c r="W41" s="96">
        <v>0</v>
      </c>
      <c r="X41" s="96">
        <f t="shared" si="18"/>
        <v>0</v>
      </c>
      <c r="Y41" s="96">
        <f>H41</f>
        <v>0.14379338</v>
      </c>
      <c r="Z41" s="96">
        <f>AH41+AJ41+AL41</f>
        <v>0</v>
      </c>
      <c r="AA41" s="96">
        <v>0</v>
      </c>
      <c r="AB41" s="96">
        <v>0</v>
      </c>
      <c r="AC41" s="96">
        <v>0</v>
      </c>
      <c r="AD41" s="96">
        <v>0</v>
      </c>
      <c r="AE41" s="133">
        <v>1.63428</v>
      </c>
      <c r="AF41" s="134">
        <v>1.71428</v>
      </c>
      <c r="AG41" s="96">
        <v>0</v>
      </c>
      <c r="AH41" s="96">
        <f t="shared" si="25"/>
        <v>0</v>
      </c>
      <c r="AI41" s="96">
        <v>0</v>
      </c>
      <c r="AJ41" s="96">
        <v>0</v>
      </c>
      <c r="AK41" s="96">
        <v>0</v>
      </c>
      <c r="AL41" s="96">
        <f t="shared" si="12"/>
        <v>0</v>
      </c>
      <c r="AM41" s="96">
        <f t="shared" si="13"/>
        <v>1.71428</v>
      </c>
      <c r="AN41" s="96">
        <f t="shared" si="14"/>
        <v>1.71428</v>
      </c>
      <c r="AO41" s="96" t="s">
        <v>46</v>
      </c>
      <c r="AP41" s="1"/>
      <c r="AQ41" s="1"/>
      <c r="AR41" s="15"/>
      <c r="AS41" s="15"/>
      <c r="AT41" s="40"/>
      <c r="AU41" s="91"/>
      <c r="AV41" s="91"/>
      <c r="AW41" s="91"/>
      <c r="AX41" s="91"/>
      <c r="AY41" s="91"/>
      <c r="AZ41" s="91"/>
      <c r="BA41" s="91"/>
      <c r="BB41" s="91"/>
      <c r="BC41" s="91"/>
      <c r="BD41" s="91"/>
      <c r="BE41" s="91"/>
      <c r="BF41" s="91"/>
      <c r="BG41" s="91"/>
      <c r="BH41" s="91"/>
      <c r="BI41" s="91"/>
      <c r="BJ41" s="91"/>
      <c r="BK41" s="91"/>
      <c r="BL41" s="91"/>
      <c r="BM41" s="91"/>
      <c r="BN41" s="91"/>
      <c r="BO41" s="91"/>
      <c r="BP41" s="91"/>
      <c r="BQ41" s="91"/>
      <c r="BR41" s="91"/>
      <c r="BS41" s="91"/>
      <c r="BT41" s="91"/>
      <c r="BU41" s="91"/>
      <c r="BV41" s="91"/>
      <c r="BW41" s="91"/>
      <c r="BX41" s="91"/>
      <c r="BY41" s="91"/>
      <c r="BZ41" s="91"/>
      <c r="CA41" s="91"/>
      <c r="CB41" s="91"/>
    </row>
    <row r="42" spans="1:80" s="2" customFormat="1" ht="63" x14ac:dyDescent="0.25">
      <c r="A42" s="50" t="s">
        <v>97</v>
      </c>
      <c r="B42" s="51" t="s">
        <v>98</v>
      </c>
      <c r="C42" s="25" t="s">
        <v>49</v>
      </c>
      <c r="D42" s="25" t="s">
        <v>46</v>
      </c>
      <c r="E42" s="25" t="s">
        <v>46</v>
      </c>
      <c r="F42" s="25" t="s">
        <v>46</v>
      </c>
      <c r="G42" s="25" t="s">
        <v>46</v>
      </c>
      <c r="H42" s="26">
        <f t="shared" ref="H42:AB42" si="65">H43+H44+H45+H46</f>
        <v>0.27300000000000002</v>
      </c>
      <c r="I42" s="26">
        <f t="shared" si="65"/>
        <v>2.1326000000000001</v>
      </c>
      <c r="J42" s="26">
        <f t="shared" si="65"/>
        <v>0</v>
      </c>
      <c r="K42" s="26">
        <f t="shared" si="45"/>
        <v>136.38130656024956</v>
      </c>
      <c r="L42" s="26">
        <f t="shared" si="65"/>
        <v>0</v>
      </c>
      <c r="M42" s="26">
        <f t="shared" si="65"/>
        <v>0.45900000000000002</v>
      </c>
      <c r="N42" s="26">
        <f t="shared" si="65"/>
        <v>135.92252656024954</v>
      </c>
      <c r="O42" s="26">
        <f t="shared" si="65"/>
        <v>0</v>
      </c>
      <c r="P42" s="26">
        <f>AC42+AE42+AH42+AJ42+AL42</f>
        <v>50.824847712975554</v>
      </c>
      <c r="Q42" s="26">
        <f t="shared" si="65"/>
        <v>0</v>
      </c>
      <c r="R42" s="26">
        <f t="shared" si="65"/>
        <v>-9.1854947300000021</v>
      </c>
      <c r="S42" s="26">
        <f t="shared" si="65"/>
        <v>60.010342442975556</v>
      </c>
      <c r="T42" s="26">
        <f t="shared" si="65"/>
        <v>0</v>
      </c>
      <c r="U42" s="26">
        <f t="shared" si="65"/>
        <v>2.4375</v>
      </c>
      <c r="V42" s="26">
        <f t="shared" si="65"/>
        <v>158.94320866691623</v>
      </c>
      <c r="W42" s="26">
        <f t="shared" si="65"/>
        <v>2.43763452</v>
      </c>
      <c r="X42" s="26">
        <f t="shared" si="18"/>
        <v>102.44945884727399</v>
      </c>
      <c r="Y42" s="26">
        <f t="shared" si="8"/>
        <v>2.1326000000000001</v>
      </c>
      <c r="Z42" s="26">
        <f>AH42+AI42+AK42</f>
        <v>81.302325774929898</v>
      </c>
      <c r="AA42" s="26">
        <f t="shared" si="65"/>
        <v>0</v>
      </c>
      <c r="AB42" s="26">
        <f t="shared" si="65"/>
        <v>0</v>
      </c>
      <c r="AC42" s="26">
        <f>AC43+AC44+AC45+AC46</f>
        <v>16.449727712975552</v>
      </c>
      <c r="AD42" s="26">
        <f>AD43+AD44+AD45+AD46</f>
        <v>16.449727712975552</v>
      </c>
      <c r="AE42" s="26">
        <f>AE43+AE44+AE45+AE46</f>
        <v>17.482120000000002</v>
      </c>
      <c r="AF42" s="26">
        <f>AF43+AF44+AF45+AF46</f>
        <v>17.3351662</v>
      </c>
      <c r="AG42" s="26">
        <f t="shared" ref="AG42:AK42" si="66">AG43+AG44+AG45+AG46</f>
        <v>38.040133072344098</v>
      </c>
      <c r="AH42" s="26">
        <f>AH43+AH44+AH45+AH46</f>
        <v>16.892999999999997</v>
      </c>
      <c r="AI42" s="26">
        <f t="shared" si="66"/>
        <v>34.554752000551488</v>
      </c>
      <c r="AJ42" s="26">
        <v>0</v>
      </c>
      <c r="AK42" s="26">
        <f t="shared" si="66"/>
        <v>29.854573774378409</v>
      </c>
      <c r="AL42" s="26">
        <v>0</v>
      </c>
      <c r="AM42" s="26">
        <f t="shared" si="13"/>
        <v>136.23435276024955</v>
      </c>
      <c r="AN42" s="26">
        <f t="shared" si="14"/>
        <v>115.08721968790545</v>
      </c>
      <c r="AO42" s="26" t="s">
        <v>46</v>
      </c>
      <c r="AP42" s="1"/>
      <c r="AQ42" s="1"/>
      <c r="AR42" s="15"/>
      <c r="AS42" s="15"/>
      <c r="AT42" s="40">
        <v>3.8917399322100491E-3</v>
      </c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  <c r="BI42" s="15"/>
      <c r="BJ42" s="15"/>
      <c r="BK42" s="15"/>
      <c r="BL42" s="15"/>
      <c r="BM42" s="15"/>
      <c r="BN42" s="15"/>
      <c r="BO42" s="15"/>
      <c r="BP42" s="15"/>
      <c r="BQ42" s="15"/>
      <c r="BR42" s="15"/>
      <c r="BS42" s="15"/>
      <c r="BT42" s="15"/>
      <c r="BU42" s="15"/>
      <c r="BV42" s="15"/>
      <c r="BW42" s="15"/>
      <c r="BX42" s="15"/>
      <c r="BY42" s="15"/>
      <c r="BZ42" s="15"/>
      <c r="CA42" s="15"/>
      <c r="CB42" s="15"/>
    </row>
    <row r="43" spans="1:80" s="8" customFormat="1" ht="47.25" x14ac:dyDescent="0.25">
      <c r="A43" s="99" t="s">
        <v>99</v>
      </c>
      <c r="B43" s="93" t="s">
        <v>236</v>
      </c>
      <c r="C43" s="95" t="s">
        <v>100</v>
      </c>
      <c r="D43" s="95" t="s">
        <v>101</v>
      </c>
      <c r="E43" s="100">
        <v>2024</v>
      </c>
      <c r="F43" s="149">
        <v>2027</v>
      </c>
      <c r="G43" s="148" t="s">
        <v>46</v>
      </c>
      <c r="H43" s="97">
        <v>0</v>
      </c>
      <c r="I43" s="97">
        <v>0.84</v>
      </c>
      <c r="J43" s="97">
        <v>0</v>
      </c>
      <c r="K43" s="97">
        <f t="shared" si="45"/>
        <v>35.785739999999997</v>
      </c>
      <c r="L43" s="97">
        <v>0</v>
      </c>
      <c r="M43" s="97">
        <v>0</v>
      </c>
      <c r="N43" s="97">
        <f>K43</f>
        <v>35.785739999999997</v>
      </c>
      <c r="O43" s="97">
        <v>0</v>
      </c>
      <c r="P43" s="97">
        <f>AC43+AE43+AH43+AJ43+AL43</f>
        <v>17.20534</v>
      </c>
      <c r="Q43" s="97">
        <v>0</v>
      </c>
      <c r="R43" s="97">
        <v>0</v>
      </c>
      <c r="S43" s="97">
        <f>P43</f>
        <v>17.20534</v>
      </c>
      <c r="T43" s="97">
        <v>0</v>
      </c>
      <c r="U43" s="97">
        <v>0</v>
      </c>
      <c r="V43" s="97">
        <v>52.76</v>
      </c>
      <c r="W43" s="97">
        <v>0</v>
      </c>
      <c r="X43" s="97">
        <f t="shared" si="18"/>
        <v>24.822399999999998</v>
      </c>
      <c r="Y43" s="97">
        <v>0</v>
      </c>
      <c r="Z43" s="96">
        <f>AH43+AJ43+AL43</f>
        <v>6.242</v>
      </c>
      <c r="AA43" s="97">
        <v>0</v>
      </c>
      <c r="AB43" s="97">
        <v>0</v>
      </c>
      <c r="AC43" s="97">
        <v>0</v>
      </c>
      <c r="AD43" s="97">
        <v>0</v>
      </c>
      <c r="AE43" s="134">
        <v>10.963340000000001</v>
      </c>
      <c r="AF43" s="134">
        <v>11.427384</v>
      </c>
      <c r="AG43" s="97">
        <v>20.946999999999999</v>
      </c>
      <c r="AH43" s="134">
        <f>6.242</f>
        <v>6.242</v>
      </c>
      <c r="AI43" s="97">
        <v>3.2869999999999999</v>
      </c>
      <c r="AJ43" s="97">
        <v>0</v>
      </c>
      <c r="AK43" s="97">
        <v>0.58840000000000003</v>
      </c>
      <c r="AL43" s="97">
        <v>0</v>
      </c>
      <c r="AM43" s="97">
        <f t="shared" si="13"/>
        <v>36.249783999999998</v>
      </c>
      <c r="AN43" s="97">
        <f>AD43+AF43+AH43+AI43+AK43</f>
        <v>21.544784</v>
      </c>
      <c r="AO43" s="101" t="s">
        <v>242</v>
      </c>
      <c r="AP43" s="1"/>
      <c r="AQ43" s="1"/>
      <c r="AR43" s="15"/>
      <c r="AS43" s="15"/>
      <c r="AT43" s="40">
        <v>1.4082476978513278E-3</v>
      </c>
      <c r="AU43" s="91"/>
      <c r="AV43" s="91"/>
      <c r="AW43" s="91"/>
      <c r="AX43" s="91"/>
      <c r="AY43" s="91"/>
      <c r="AZ43" s="91"/>
      <c r="BA43" s="91"/>
      <c r="BB43" s="91"/>
      <c r="BC43" s="91"/>
      <c r="BD43" s="91"/>
      <c r="BE43" s="91"/>
      <c r="BF43" s="91"/>
      <c r="BG43" s="91"/>
      <c r="BH43" s="91"/>
      <c r="BI43" s="91"/>
      <c r="BJ43" s="91"/>
      <c r="BK43" s="91"/>
      <c r="BL43" s="91"/>
      <c r="BM43" s="91"/>
      <c r="BN43" s="91"/>
      <c r="BO43" s="91"/>
      <c r="BP43" s="91"/>
      <c r="BQ43" s="91"/>
      <c r="BR43" s="91"/>
      <c r="BS43" s="91"/>
      <c r="BT43" s="91"/>
      <c r="BU43" s="91"/>
      <c r="BV43" s="91"/>
      <c r="BW43" s="91"/>
      <c r="BX43" s="91"/>
      <c r="BY43" s="91"/>
      <c r="BZ43" s="91"/>
      <c r="CA43" s="91"/>
      <c r="CB43" s="91"/>
    </row>
    <row r="44" spans="1:80" s="8" customFormat="1" ht="31.5" x14ac:dyDescent="0.25">
      <c r="A44" s="99" t="s">
        <v>102</v>
      </c>
      <c r="B44" s="93" t="s">
        <v>103</v>
      </c>
      <c r="C44" s="95" t="s">
        <v>104</v>
      </c>
      <c r="D44" s="95" t="s">
        <v>101</v>
      </c>
      <c r="E44" s="100">
        <v>2023</v>
      </c>
      <c r="F44" s="149">
        <v>2027</v>
      </c>
      <c r="G44" s="148" t="s">
        <v>46</v>
      </c>
      <c r="H44" s="96">
        <v>0</v>
      </c>
      <c r="I44" s="96">
        <v>0</v>
      </c>
      <c r="J44" s="96">
        <v>0</v>
      </c>
      <c r="K44" s="96">
        <f t="shared" si="45"/>
        <v>26.808894710670188</v>
      </c>
      <c r="L44" s="96">
        <v>0</v>
      </c>
      <c r="M44" s="96">
        <v>0</v>
      </c>
      <c r="N44" s="96">
        <f>K44</f>
        <v>26.808894710670188</v>
      </c>
      <c r="O44" s="96">
        <v>0</v>
      </c>
      <c r="P44" s="97">
        <f t="shared" ref="P44:P46" si="67">AC44+AE44+AH44+AJ44+AL44</f>
        <v>0</v>
      </c>
      <c r="Q44" s="96">
        <v>0</v>
      </c>
      <c r="R44" s="96">
        <v>0</v>
      </c>
      <c r="S44" s="96">
        <f t="shared" ref="S44:S45" si="68">P44</f>
        <v>0</v>
      </c>
      <c r="T44" s="96">
        <v>0</v>
      </c>
      <c r="U44" s="96">
        <v>0</v>
      </c>
      <c r="V44" s="96">
        <v>32.371116932892406</v>
      </c>
      <c r="W44" s="96">
        <v>0</v>
      </c>
      <c r="X44" s="96">
        <f t="shared" si="18"/>
        <v>26.808894710670188</v>
      </c>
      <c r="Y44" s="96">
        <f t="shared" si="8"/>
        <v>0</v>
      </c>
      <c r="Z44" s="96">
        <f>AH44+AJ44+AL44</f>
        <v>0</v>
      </c>
      <c r="AA44" s="96">
        <v>0</v>
      </c>
      <c r="AB44" s="96">
        <v>0</v>
      </c>
      <c r="AC44" s="96">
        <v>0</v>
      </c>
      <c r="AD44" s="96">
        <v>0</v>
      </c>
      <c r="AE44" s="96">
        <v>0</v>
      </c>
      <c r="AF44" s="96">
        <f t="shared" si="51"/>
        <v>0</v>
      </c>
      <c r="AG44" s="96">
        <v>0</v>
      </c>
      <c r="AH44" s="96">
        <f t="shared" si="25"/>
        <v>0</v>
      </c>
      <c r="AI44" s="96">
        <v>6.5070132792888895</v>
      </c>
      <c r="AJ44" s="96">
        <v>0</v>
      </c>
      <c r="AK44" s="96">
        <v>20.3018814313813</v>
      </c>
      <c r="AL44" s="96">
        <v>0</v>
      </c>
      <c r="AM44" s="96">
        <f t="shared" si="13"/>
        <v>26.808894710670188</v>
      </c>
      <c r="AN44" s="96">
        <f t="shared" si="14"/>
        <v>26.808894710670188</v>
      </c>
      <c r="AO44" s="96" t="s">
        <v>46</v>
      </c>
      <c r="AP44" s="1"/>
      <c r="AQ44" s="1"/>
      <c r="AR44" s="15"/>
      <c r="AS44" s="15"/>
      <c r="AT44" s="40">
        <v>7.15571725895374E-4</v>
      </c>
      <c r="AU44" s="91"/>
      <c r="AV44" s="91"/>
      <c r="AW44" s="91"/>
      <c r="AX44" s="91"/>
      <c r="AY44" s="91"/>
      <c r="AZ44" s="91"/>
      <c r="BA44" s="91"/>
      <c r="BB44" s="91"/>
      <c r="BC44" s="91"/>
      <c r="BD44" s="91"/>
      <c r="BE44" s="91"/>
      <c r="BF44" s="91"/>
      <c r="BG44" s="91"/>
      <c r="BH44" s="91"/>
      <c r="BI44" s="91"/>
      <c r="BJ44" s="91"/>
      <c r="BK44" s="91"/>
      <c r="BL44" s="91"/>
      <c r="BM44" s="91"/>
      <c r="BN44" s="91"/>
      <c r="BO44" s="91"/>
      <c r="BP44" s="91"/>
      <c r="BQ44" s="91"/>
      <c r="BR44" s="91"/>
      <c r="BS44" s="91"/>
      <c r="BT44" s="91"/>
      <c r="BU44" s="91"/>
      <c r="BV44" s="91"/>
      <c r="BW44" s="91"/>
      <c r="BX44" s="91"/>
      <c r="BY44" s="91"/>
      <c r="BZ44" s="91"/>
      <c r="CA44" s="91"/>
      <c r="CB44" s="91"/>
    </row>
    <row r="45" spans="1:80" s="8" customFormat="1" ht="63" x14ac:dyDescent="0.25">
      <c r="A45" s="99" t="s">
        <v>105</v>
      </c>
      <c r="B45" s="93" t="s">
        <v>106</v>
      </c>
      <c r="C45" s="95" t="s">
        <v>107</v>
      </c>
      <c r="D45" s="95" t="s">
        <v>101</v>
      </c>
      <c r="E45" s="100">
        <v>2023</v>
      </c>
      <c r="F45" s="149">
        <v>2027</v>
      </c>
      <c r="G45" s="148" t="s">
        <v>46</v>
      </c>
      <c r="H45" s="102">
        <v>0</v>
      </c>
      <c r="I45" s="102">
        <v>1.2330000000000001</v>
      </c>
      <c r="J45" s="102">
        <v>0</v>
      </c>
      <c r="K45" s="96">
        <f t="shared" si="45"/>
        <v>56.935891849579363</v>
      </c>
      <c r="L45" s="96">
        <v>0</v>
      </c>
      <c r="M45" s="96">
        <v>0</v>
      </c>
      <c r="N45" s="96">
        <f>K45</f>
        <v>56.935891849579363</v>
      </c>
      <c r="O45" s="102">
        <v>0</v>
      </c>
      <c r="P45" s="97">
        <f t="shared" si="67"/>
        <v>26.412727712975553</v>
      </c>
      <c r="Q45" s="102">
        <v>0</v>
      </c>
      <c r="R45" s="102">
        <v>0</v>
      </c>
      <c r="S45" s="102">
        <f t="shared" si="68"/>
        <v>26.412727712975553</v>
      </c>
      <c r="T45" s="102">
        <v>0</v>
      </c>
      <c r="U45" s="102">
        <v>0</v>
      </c>
      <c r="V45" s="102">
        <v>61.977091734023809</v>
      </c>
      <c r="W45" s="102">
        <v>0</v>
      </c>
      <c r="X45" s="102">
        <f t="shared" si="18"/>
        <v>40.486164136603811</v>
      </c>
      <c r="Y45" s="102">
        <f t="shared" si="8"/>
        <v>1.2330000000000001</v>
      </c>
      <c r="Z45" s="96">
        <f>AH45+AJ45+AL45</f>
        <v>9.9629999999999992</v>
      </c>
      <c r="AA45" s="102">
        <v>0</v>
      </c>
      <c r="AB45" s="102">
        <v>0</v>
      </c>
      <c r="AC45" s="102">
        <f>15.4169777129755+1.03275000000005</f>
        <v>16.449727712975552</v>
      </c>
      <c r="AD45" s="102">
        <f>15.4169777129755+1.03275000000005</f>
        <v>16.449727712975552</v>
      </c>
      <c r="AE45" s="102">
        <v>0</v>
      </c>
      <c r="AF45" s="102">
        <f t="shared" si="51"/>
        <v>0</v>
      </c>
      <c r="AG45" s="102">
        <v>14.358133072344101</v>
      </c>
      <c r="AH45" s="139">
        <f>9.963</f>
        <v>9.9629999999999992</v>
      </c>
      <c r="AI45" s="102">
        <v>22.860738721262599</v>
      </c>
      <c r="AJ45" s="102">
        <v>0</v>
      </c>
      <c r="AK45" s="102">
        <v>3.2672923429971101</v>
      </c>
      <c r="AL45" s="102">
        <v>0</v>
      </c>
      <c r="AM45" s="102">
        <f t="shared" si="13"/>
        <v>56.935891849579363</v>
      </c>
      <c r="AN45" s="102">
        <f>AD45+AF45+AH45+AI45+AK45</f>
        <v>52.540758777235261</v>
      </c>
      <c r="AO45" s="101" t="s">
        <v>247</v>
      </c>
      <c r="AP45" s="1"/>
      <c r="AQ45" s="1"/>
      <c r="AR45" s="15"/>
      <c r="AS45" s="15"/>
      <c r="AT45" s="40">
        <v>1.4921431162305966E-3</v>
      </c>
      <c r="AU45" s="91"/>
      <c r="AV45" s="91"/>
      <c r="AW45" s="91"/>
      <c r="AX45" s="91"/>
      <c r="AY45" s="91"/>
      <c r="AZ45" s="91"/>
      <c r="BA45" s="91"/>
      <c r="BB45" s="91"/>
      <c r="BC45" s="91"/>
      <c r="BD45" s="91"/>
      <c r="BE45" s="91"/>
      <c r="BF45" s="91"/>
      <c r="BG45" s="91"/>
      <c r="BH45" s="91"/>
      <c r="BI45" s="91"/>
      <c r="BJ45" s="91"/>
      <c r="BK45" s="91"/>
      <c r="BL45" s="91"/>
      <c r="BM45" s="91"/>
      <c r="BN45" s="91"/>
      <c r="BO45" s="91"/>
      <c r="BP45" s="91"/>
      <c r="BQ45" s="91"/>
      <c r="BR45" s="91"/>
      <c r="BS45" s="91"/>
      <c r="BT45" s="91"/>
      <c r="BU45" s="91"/>
      <c r="BV45" s="91"/>
      <c r="BW45" s="91"/>
      <c r="BX45" s="91"/>
      <c r="BY45" s="91"/>
      <c r="BZ45" s="91"/>
      <c r="CA45" s="91"/>
      <c r="CB45" s="91"/>
    </row>
    <row r="46" spans="1:80" s="8" customFormat="1" ht="54.75" customHeight="1" x14ac:dyDescent="0.25">
      <c r="A46" s="99" t="s">
        <v>108</v>
      </c>
      <c r="B46" s="93" t="s">
        <v>109</v>
      </c>
      <c r="C46" s="95" t="s">
        <v>110</v>
      </c>
      <c r="D46" s="95" t="s">
        <v>101</v>
      </c>
      <c r="E46" s="100">
        <v>2024</v>
      </c>
      <c r="F46" s="149">
        <v>2027</v>
      </c>
      <c r="G46" s="148" t="s">
        <v>46</v>
      </c>
      <c r="H46" s="134">
        <v>0.27300000000000002</v>
      </c>
      <c r="I46" s="102">
        <v>5.96E-2</v>
      </c>
      <c r="J46" s="97">
        <v>0</v>
      </c>
      <c r="K46" s="97">
        <f t="shared" si="45"/>
        <v>16.85078</v>
      </c>
      <c r="L46" s="97">
        <v>0</v>
      </c>
      <c r="M46" s="134">
        <v>0.45900000000000002</v>
      </c>
      <c r="N46" s="134">
        <f>16.392</f>
        <v>16.391999999999999</v>
      </c>
      <c r="O46" s="97">
        <v>0</v>
      </c>
      <c r="P46" s="97">
        <f t="shared" si="67"/>
        <v>7.2067799999999993</v>
      </c>
      <c r="Q46" s="97">
        <v>0</v>
      </c>
      <c r="R46" s="134">
        <f>P46-S46</f>
        <v>-9.1854947300000021</v>
      </c>
      <c r="S46" s="134">
        <f>0.48982149+0.48982149+0.48982149+0.48982149+2.3088625+0.48982149+0.48982149+1.18918322+0.48982149+0.48982149+1.18918322+0.29417329+1.18918322+0.43806736+1.0452+1.0452+0.5226+0.5226+1.68425+1.0452</f>
        <v>16.39227473</v>
      </c>
      <c r="T46" s="97">
        <v>0</v>
      </c>
      <c r="U46" s="97">
        <v>2.4375</v>
      </c>
      <c r="V46" s="97">
        <v>11.835000000000001</v>
      </c>
      <c r="W46" s="97">
        <v>2.43763452</v>
      </c>
      <c r="X46" s="97">
        <f t="shared" si="18"/>
        <v>10.332000000000001</v>
      </c>
      <c r="Y46" s="97">
        <f>I46</f>
        <v>5.96E-2</v>
      </c>
      <c r="Z46" s="96">
        <f>AH46+AJ46+AL46</f>
        <v>0.68799999999999994</v>
      </c>
      <c r="AA46" s="97">
        <v>0</v>
      </c>
      <c r="AB46" s="97">
        <v>0</v>
      </c>
      <c r="AC46" s="97">
        <v>0</v>
      </c>
      <c r="AD46" s="97">
        <v>0</v>
      </c>
      <c r="AE46" s="134">
        <v>6.5187799999999996</v>
      </c>
      <c r="AF46" s="134">
        <v>5.9077821999999998</v>
      </c>
      <c r="AG46" s="97">
        <v>2.7349999999999999</v>
      </c>
      <c r="AH46" s="134">
        <v>0.68799999999999994</v>
      </c>
      <c r="AI46" s="97">
        <v>1.9</v>
      </c>
      <c r="AJ46" s="97">
        <v>0</v>
      </c>
      <c r="AK46" s="97">
        <v>5.6970000000000001</v>
      </c>
      <c r="AL46" s="97">
        <v>0</v>
      </c>
      <c r="AM46" s="97">
        <f t="shared" si="13"/>
        <v>16.239782200000001</v>
      </c>
      <c r="AN46" s="97">
        <f t="shared" si="14"/>
        <v>14.1927822</v>
      </c>
      <c r="AO46" s="101" t="s">
        <v>248</v>
      </c>
      <c r="AP46" s="1"/>
      <c r="AQ46" s="1"/>
      <c r="AR46" s="15"/>
      <c r="AS46" s="15"/>
      <c r="AT46" s="40">
        <v>2.7577739223275056E-4</v>
      </c>
      <c r="AU46" s="91"/>
      <c r="AV46" s="91"/>
      <c r="AW46" s="91"/>
      <c r="AX46" s="91"/>
      <c r="AY46" s="91"/>
      <c r="AZ46" s="91"/>
      <c r="BA46" s="91"/>
      <c r="BB46" s="91"/>
      <c r="BC46" s="91"/>
      <c r="BD46" s="91"/>
      <c r="BE46" s="91"/>
      <c r="BF46" s="91"/>
      <c r="BG46" s="91"/>
      <c r="BH46" s="91"/>
      <c r="BI46" s="91"/>
      <c r="BJ46" s="91"/>
      <c r="BK46" s="91"/>
      <c r="BL46" s="91"/>
      <c r="BM46" s="91"/>
      <c r="BN46" s="91"/>
      <c r="BO46" s="91"/>
      <c r="BP46" s="91"/>
      <c r="BQ46" s="91"/>
      <c r="BR46" s="91"/>
      <c r="BS46" s="91"/>
      <c r="BT46" s="91"/>
      <c r="BU46" s="91"/>
      <c r="BV46" s="91"/>
      <c r="BW46" s="91"/>
      <c r="BX46" s="91"/>
      <c r="BY46" s="91"/>
      <c r="BZ46" s="91"/>
      <c r="CA46" s="91"/>
      <c r="CB46" s="91"/>
    </row>
    <row r="47" spans="1:80" s="2" customFormat="1" ht="54.75" customHeight="1" x14ac:dyDescent="0.25">
      <c r="A47" s="50" t="s">
        <v>111</v>
      </c>
      <c r="B47" s="51" t="s">
        <v>112</v>
      </c>
      <c r="C47" s="25" t="s">
        <v>49</v>
      </c>
      <c r="D47" s="25" t="s">
        <v>46</v>
      </c>
      <c r="E47" s="25" t="s">
        <v>46</v>
      </c>
      <c r="F47" s="25" t="s">
        <v>46</v>
      </c>
      <c r="G47" s="25" t="s">
        <v>46</v>
      </c>
      <c r="H47" s="26">
        <f>H48+H52</f>
        <v>0.50047308000000001</v>
      </c>
      <c r="I47" s="102">
        <f t="shared" ref="I47:AB47" si="69">I48+I52</f>
        <v>0.21</v>
      </c>
      <c r="J47" s="26">
        <f t="shared" si="69"/>
        <v>0</v>
      </c>
      <c r="K47" s="26">
        <f t="shared" si="45"/>
        <v>10.298413969999999</v>
      </c>
      <c r="L47" s="26">
        <f t="shared" si="69"/>
        <v>0</v>
      </c>
      <c r="M47" s="26">
        <f>M48+M52</f>
        <v>10.297000000000001</v>
      </c>
      <c r="N47" s="26">
        <f t="shared" si="69"/>
        <v>1.7684300000000413E-3</v>
      </c>
      <c r="O47" s="26">
        <f t="shared" si="69"/>
        <v>0</v>
      </c>
      <c r="P47" s="26">
        <f t="shared" ref="P47:P48" si="70">AC47+AE47+AH47+AJ47+AL47</f>
        <v>15.486413970000001</v>
      </c>
      <c r="Q47" s="26">
        <f t="shared" si="69"/>
        <v>0</v>
      </c>
      <c r="R47" s="26">
        <f t="shared" si="69"/>
        <v>15.484433970000001</v>
      </c>
      <c r="S47" s="26">
        <f t="shared" si="69"/>
        <v>1.98E-3</v>
      </c>
      <c r="T47" s="26">
        <f t="shared" si="69"/>
        <v>0</v>
      </c>
      <c r="U47" s="26">
        <f>U48+U52</f>
        <v>1.9122285800000001</v>
      </c>
      <c r="V47" s="26">
        <f t="shared" si="69"/>
        <v>8.6366416000000008</v>
      </c>
      <c r="W47" s="26">
        <f t="shared" si="69"/>
        <v>1.8721079700000001</v>
      </c>
      <c r="X47" s="26">
        <f t="shared" si="18"/>
        <v>6.44715843</v>
      </c>
      <c r="Y47" s="26">
        <f t="shared" si="8"/>
        <v>0.21</v>
      </c>
      <c r="Z47" s="26">
        <f>AH47+AI47+AK47</f>
        <v>11.635158430000001</v>
      </c>
      <c r="AA47" s="26">
        <f t="shared" si="69"/>
        <v>0</v>
      </c>
      <c r="AB47" s="26">
        <f t="shared" si="69"/>
        <v>0</v>
      </c>
      <c r="AC47" s="26">
        <f>AC48+AC52</f>
        <v>1.6631455399999999</v>
      </c>
      <c r="AD47" s="26">
        <f>AD48+AD52</f>
        <v>1.4139999999999999</v>
      </c>
      <c r="AE47" s="26">
        <f t="shared" ref="AE47:AK47" si="71">AE48+AE52</f>
        <v>2.18811</v>
      </c>
      <c r="AF47" s="26">
        <f>AF48+AF52</f>
        <v>1.8962240000000001</v>
      </c>
      <c r="AG47" s="26">
        <f t="shared" si="71"/>
        <v>0.87147839999999999</v>
      </c>
      <c r="AH47" s="26">
        <f>AH48+AH52</f>
        <v>6.0594783999999997</v>
      </c>
      <c r="AI47" s="26">
        <f t="shared" si="71"/>
        <v>0</v>
      </c>
      <c r="AJ47" s="26">
        <f t="shared" si="11"/>
        <v>0</v>
      </c>
      <c r="AK47" s="26">
        <f t="shared" si="71"/>
        <v>5.57568003</v>
      </c>
      <c r="AL47" s="26">
        <f t="shared" si="12"/>
        <v>5.57568003</v>
      </c>
      <c r="AM47" s="26">
        <f t="shared" si="13"/>
        <v>9.7573824299999998</v>
      </c>
      <c r="AN47" s="26">
        <f t="shared" si="14"/>
        <v>14.945382429999999</v>
      </c>
      <c r="AO47" s="26" t="s">
        <v>46</v>
      </c>
      <c r="AP47" s="1"/>
      <c r="AQ47" s="1"/>
      <c r="AR47" s="15"/>
      <c r="AS47" s="15"/>
      <c r="AT47" s="40">
        <v>2.1647681756305884E-4</v>
      </c>
      <c r="AU47" s="15"/>
      <c r="AV47" s="15"/>
      <c r="AW47" s="15"/>
      <c r="AX47" s="15"/>
      <c r="AY47" s="15"/>
      <c r="AZ47" s="15"/>
      <c r="BA47" s="15"/>
      <c r="BB47" s="15"/>
      <c r="BC47" s="15"/>
      <c r="BD47" s="15"/>
      <c r="BE47" s="15"/>
      <c r="BF47" s="15"/>
      <c r="BG47" s="15"/>
      <c r="BH47" s="15"/>
      <c r="BI47" s="15"/>
      <c r="BJ47" s="15"/>
      <c r="BK47" s="15"/>
      <c r="BL47" s="15"/>
      <c r="BM47" s="15"/>
      <c r="BN47" s="15"/>
      <c r="BO47" s="15"/>
      <c r="BP47" s="15"/>
      <c r="BQ47" s="15"/>
      <c r="BR47" s="15"/>
      <c r="BS47" s="15"/>
      <c r="BT47" s="15"/>
      <c r="BU47" s="15"/>
      <c r="BV47" s="15"/>
      <c r="BW47" s="15"/>
      <c r="BX47" s="15"/>
      <c r="BY47" s="15"/>
      <c r="BZ47" s="15"/>
      <c r="CA47" s="15"/>
      <c r="CB47" s="15"/>
    </row>
    <row r="48" spans="1:80" s="2" customFormat="1" ht="45" customHeight="1" x14ac:dyDescent="0.25">
      <c r="A48" s="50" t="s">
        <v>113</v>
      </c>
      <c r="B48" s="51" t="s">
        <v>114</v>
      </c>
      <c r="C48" s="25" t="s">
        <v>49</v>
      </c>
      <c r="D48" s="25" t="s">
        <v>46</v>
      </c>
      <c r="E48" s="25" t="s">
        <v>46</v>
      </c>
      <c r="F48" s="25" t="s">
        <v>46</v>
      </c>
      <c r="G48" s="25" t="s">
        <v>46</v>
      </c>
      <c r="H48" s="26">
        <f t="shared" ref="H48:Q48" si="72">H49+H50+H51</f>
        <v>0.47947308</v>
      </c>
      <c r="I48" s="102">
        <f t="shared" si="72"/>
        <v>0</v>
      </c>
      <c r="J48" s="26">
        <f t="shared" si="72"/>
        <v>0</v>
      </c>
      <c r="K48" s="26">
        <f t="shared" si="45"/>
        <v>3.4016455399999996</v>
      </c>
      <c r="L48" s="26">
        <f t="shared" si="72"/>
        <v>0</v>
      </c>
      <c r="M48" s="157">
        <f>M49+M50+M51+0.001</f>
        <v>3.4</v>
      </c>
      <c r="N48" s="26">
        <f t="shared" si="72"/>
        <v>2E-3</v>
      </c>
      <c r="O48" s="26">
        <f t="shared" si="72"/>
        <v>0</v>
      </c>
      <c r="P48" s="26">
        <f t="shared" si="70"/>
        <v>3.4016455399999996</v>
      </c>
      <c r="Q48" s="26">
        <f t="shared" si="72"/>
        <v>0</v>
      </c>
      <c r="R48" s="26">
        <f>R49+R50+R51</f>
        <v>3.39966554</v>
      </c>
      <c r="S48" s="26">
        <f>S49+S50+S51</f>
        <v>1.98E-3</v>
      </c>
      <c r="T48" s="26">
        <f t="shared" ref="T48:AL48" si="73">T49+T50+T51</f>
        <v>0</v>
      </c>
      <c r="U48" s="26">
        <f t="shared" si="73"/>
        <v>0.22727844</v>
      </c>
      <c r="V48" s="26">
        <f t="shared" si="73"/>
        <v>0</v>
      </c>
      <c r="W48" s="26">
        <f t="shared" si="73"/>
        <v>0</v>
      </c>
      <c r="X48" s="26">
        <f t="shared" si="18"/>
        <v>0</v>
      </c>
      <c r="Y48" s="26">
        <f t="shared" si="8"/>
        <v>0</v>
      </c>
      <c r="Z48" s="26">
        <f>AH48+AI48+AK48</f>
        <v>0</v>
      </c>
      <c r="AA48" s="26">
        <f t="shared" si="73"/>
        <v>0</v>
      </c>
      <c r="AB48" s="26">
        <f t="shared" si="73"/>
        <v>0</v>
      </c>
      <c r="AC48" s="26">
        <f t="shared" si="73"/>
        <v>1.6631455399999999</v>
      </c>
      <c r="AD48" s="26">
        <f t="shared" si="73"/>
        <v>1.4139999999999999</v>
      </c>
      <c r="AE48" s="26">
        <f t="shared" si="73"/>
        <v>1.7384999999999999</v>
      </c>
      <c r="AF48" s="26">
        <f t="shared" si="73"/>
        <v>1.4466140000000001</v>
      </c>
      <c r="AG48" s="26">
        <f t="shared" si="73"/>
        <v>0</v>
      </c>
      <c r="AH48" s="26">
        <f t="shared" si="73"/>
        <v>0</v>
      </c>
      <c r="AI48" s="26">
        <f t="shared" si="73"/>
        <v>0</v>
      </c>
      <c r="AJ48" s="26">
        <f t="shared" si="73"/>
        <v>0</v>
      </c>
      <c r="AK48" s="26">
        <f t="shared" si="73"/>
        <v>0</v>
      </c>
      <c r="AL48" s="26">
        <f t="shared" si="73"/>
        <v>0</v>
      </c>
      <c r="AM48" s="26">
        <f t="shared" si="13"/>
        <v>2.860614</v>
      </c>
      <c r="AN48" s="26">
        <f t="shared" si="14"/>
        <v>2.860614</v>
      </c>
      <c r="AO48" s="26" t="s">
        <v>46</v>
      </c>
      <c r="AP48" s="1"/>
      <c r="AQ48" s="1"/>
      <c r="AR48" s="15"/>
      <c r="AS48" s="15"/>
      <c r="AT48" s="40">
        <v>4.4391980248231682E-5</v>
      </c>
      <c r="AU48" s="15"/>
      <c r="AV48" s="15"/>
      <c r="AW48" s="15"/>
      <c r="AX48" s="15"/>
      <c r="AY48" s="15"/>
      <c r="AZ48" s="15"/>
      <c r="BA48" s="15"/>
      <c r="BB48" s="15"/>
      <c r="BC48" s="15"/>
      <c r="BD48" s="15"/>
      <c r="BE48" s="15"/>
      <c r="BF48" s="15"/>
      <c r="BG48" s="15"/>
      <c r="BH48" s="15"/>
      <c r="BI48" s="15"/>
      <c r="BJ48" s="15"/>
      <c r="BK48" s="15"/>
      <c r="BL48" s="15"/>
      <c r="BM48" s="15"/>
      <c r="BN48" s="15"/>
      <c r="BO48" s="15"/>
      <c r="BP48" s="15"/>
      <c r="BQ48" s="15"/>
      <c r="BR48" s="15"/>
      <c r="BS48" s="15"/>
      <c r="BT48" s="15"/>
      <c r="BU48" s="15"/>
      <c r="BV48" s="15"/>
      <c r="BW48" s="15"/>
      <c r="BX48" s="15"/>
      <c r="BY48" s="15"/>
      <c r="BZ48" s="15"/>
      <c r="CA48" s="15"/>
      <c r="CB48" s="15"/>
    </row>
    <row r="49" spans="1:80" s="8" customFormat="1" ht="33" customHeight="1" x14ac:dyDescent="0.25">
      <c r="A49" s="92" t="s">
        <v>189</v>
      </c>
      <c r="B49" s="93" t="s">
        <v>190</v>
      </c>
      <c r="C49" s="94" t="s">
        <v>191</v>
      </c>
      <c r="D49" s="95" t="s">
        <v>101</v>
      </c>
      <c r="E49" s="95">
        <v>2023</v>
      </c>
      <c r="F49" s="148">
        <v>2023</v>
      </c>
      <c r="G49" s="148" t="s">
        <v>46</v>
      </c>
      <c r="H49" s="133">
        <f>0.22727844+0.01364895</f>
        <v>0.24092738999999999</v>
      </c>
      <c r="I49" s="102">
        <v>0</v>
      </c>
      <c r="J49" s="96">
        <v>0</v>
      </c>
      <c r="K49" s="96">
        <f t="shared" si="45"/>
        <v>1.6631455399999999</v>
      </c>
      <c r="L49" s="96">
        <v>0</v>
      </c>
      <c r="M49" s="133">
        <v>1.663</v>
      </c>
      <c r="N49" s="96">
        <v>0</v>
      </c>
      <c r="O49" s="96">
        <v>0</v>
      </c>
      <c r="P49" s="96">
        <f>AC49+AE49+AH49+AJ49+AL49</f>
        <v>1.6631455399999999</v>
      </c>
      <c r="Q49" s="96">
        <v>0</v>
      </c>
      <c r="R49" s="96">
        <f>P49</f>
        <v>1.6631455399999999</v>
      </c>
      <c r="S49" s="96">
        <v>0</v>
      </c>
      <c r="T49" s="96">
        <v>0</v>
      </c>
      <c r="U49" s="96">
        <v>0.22727844</v>
      </c>
      <c r="V49" s="96">
        <v>0</v>
      </c>
      <c r="W49" s="96">
        <v>0</v>
      </c>
      <c r="X49" s="96">
        <f t="shared" si="18"/>
        <v>0</v>
      </c>
      <c r="Y49" s="96">
        <v>0</v>
      </c>
      <c r="Z49" s="96">
        <f>AH49+AJ49+AL49</f>
        <v>0</v>
      </c>
      <c r="AA49" s="96">
        <v>0</v>
      </c>
      <c r="AB49" s="96">
        <v>0</v>
      </c>
      <c r="AC49" s="96">
        <v>1.6631455399999999</v>
      </c>
      <c r="AD49" s="96">
        <v>1.4139999999999999</v>
      </c>
      <c r="AE49" s="96">
        <v>0</v>
      </c>
      <c r="AF49" s="96">
        <f t="shared" si="51"/>
        <v>0</v>
      </c>
      <c r="AG49" s="96">
        <v>0</v>
      </c>
      <c r="AH49" s="96">
        <f t="shared" si="25"/>
        <v>0</v>
      </c>
      <c r="AI49" s="96">
        <v>0</v>
      </c>
      <c r="AJ49" s="96">
        <f t="shared" si="11"/>
        <v>0</v>
      </c>
      <c r="AK49" s="96">
        <v>0</v>
      </c>
      <c r="AL49" s="96">
        <f t="shared" si="12"/>
        <v>0</v>
      </c>
      <c r="AM49" s="96">
        <f t="shared" si="13"/>
        <v>1.4139999999999999</v>
      </c>
      <c r="AN49" s="96">
        <f t="shared" si="14"/>
        <v>1.4139999999999999</v>
      </c>
      <c r="AO49" s="96" t="s">
        <v>46</v>
      </c>
      <c r="AP49" s="1"/>
      <c r="AQ49" s="1"/>
      <c r="AR49" s="15"/>
      <c r="AS49" s="15"/>
      <c r="AT49" s="40">
        <v>4.4391980248231682E-5</v>
      </c>
      <c r="AU49" s="91"/>
      <c r="AV49" s="91"/>
      <c r="AW49" s="91"/>
      <c r="AX49" s="91"/>
      <c r="AY49" s="91"/>
      <c r="AZ49" s="91"/>
      <c r="BA49" s="91"/>
      <c r="BB49" s="91"/>
      <c r="BC49" s="91"/>
      <c r="BD49" s="91"/>
      <c r="BE49" s="91"/>
      <c r="BF49" s="91"/>
      <c r="BG49" s="91"/>
      <c r="BH49" s="91"/>
      <c r="BI49" s="91"/>
      <c r="BJ49" s="91"/>
      <c r="BK49" s="91"/>
      <c r="BL49" s="91"/>
      <c r="BM49" s="91"/>
      <c r="BN49" s="91"/>
      <c r="BO49" s="91"/>
      <c r="BP49" s="91"/>
      <c r="BQ49" s="91"/>
      <c r="BR49" s="91"/>
      <c r="BS49" s="91"/>
      <c r="BT49" s="91"/>
      <c r="BU49" s="91"/>
      <c r="BV49" s="91"/>
      <c r="BW49" s="91"/>
      <c r="BX49" s="91"/>
      <c r="BY49" s="91"/>
      <c r="BZ49" s="91"/>
      <c r="CA49" s="91"/>
      <c r="CB49" s="91"/>
    </row>
    <row r="50" spans="1:80" s="8" customFormat="1" ht="48.75" customHeight="1" x14ac:dyDescent="0.25">
      <c r="A50" s="92" t="s">
        <v>234</v>
      </c>
      <c r="B50" s="93" t="s">
        <v>218</v>
      </c>
      <c r="C50" s="94" t="s">
        <v>219</v>
      </c>
      <c r="D50" s="95" t="s">
        <v>101</v>
      </c>
      <c r="E50" s="100">
        <v>2024</v>
      </c>
      <c r="F50" s="148">
        <v>2024</v>
      </c>
      <c r="G50" s="149" t="s">
        <v>46</v>
      </c>
      <c r="H50" s="133">
        <v>0.20595278</v>
      </c>
      <c r="I50" s="102">
        <v>0</v>
      </c>
      <c r="J50" s="96">
        <v>0</v>
      </c>
      <c r="K50" s="96">
        <f t="shared" si="45"/>
        <v>1.3669899999999999</v>
      </c>
      <c r="L50" s="96">
        <v>0</v>
      </c>
      <c r="M50" s="133">
        <v>1.365</v>
      </c>
      <c r="N50" s="133">
        <v>2E-3</v>
      </c>
      <c r="O50" s="96">
        <v>0</v>
      </c>
      <c r="P50" s="96">
        <f t="shared" ref="P50" si="74">AC50+AE50+AH50+AJ50+AL50</f>
        <v>1.3669899999999999</v>
      </c>
      <c r="Q50" s="96">
        <v>0</v>
      </c>
      <c r="R50" s="96">
        <f>P50-S50</f>
        <v>1.3650099999999998</v>
      </c>
      <c r="S50" s="96">
        <v>1.98E-3</v>
      </c>
      <c r="T50" s="96">
        <v>0</v>
      </c>
      <c r="U50" s="96">
        <v>0</v>
      </c>
      <c r="V50" s="96">
        <v>0</v>
      </c>
      <c r="W50" s="96">
        <v>0</v>
      </c>
      <c r="X50" s="96">
        <f t="shared" si="18"/>
        <v>0</v>
      </c>
      <c r="Y50" s="96">
        <f t="shared" si="8"/>
        <v>0</v>
      </c>
      <c r="Z50" s="96">
        <f>AH50+AJ50+AL50</f>
        <v>0</v>
      </c>
      <c r="AA50" s="96">
        <v>0</v>
      </c>
      <c r="AB50" s="96">
        <v>0</v>
      </c>
      <c r="AC50" s="96">
        <v>0</v>
      </c>
      <c r="AD50" s="96">
        <v>0</v>
      </c>
      <c r="AE50" s="133">
        <v>1.3669899999999999</v>
      </c>
      <c r="AF50" s="134">
        <v>1.0751040000000001</v>
      </c>
      <c r="AG50" s="96">
        <v>0</v>
      </c>
      <c r="AH50" s="96">
        <v>0</v>
      </c>
      <c r="AI50" s="96">
        <v>0</v>
      </c>
      <c r="AJ50" s="96">
        <v>0</v>
      </c>
      <c r="AK50" s="96">
        <v>0</v>
      </c>
      <c r="AL50" s="96">
        <v>0</v>
      </c>
      <c r="AM50" s="96">
        <f t="shared" si="13"/>
        <v>1.0751040000000001</v>
      </c>
      <c r="AN50" s="96">
        <f t="shared" si="14"/>
        <v>1.0751040000000001</v>
      </c>
      <c r="AO50" s="96" t="s">
        <v>46</v>
      </c>
      <c r="AP50" s="1"/>
      <c r="AQ50" s="1"/>
      <c r="AR50" s="15"/>
      <c r="AS50" s="15"/>
      <c r="AT50" s="40"/>
      <c r="AU50" s="91"/>
      <c r="AV50" s="91"/>
      <c r="AW50" s="91"/>
      <c r="AX50" s="91"/>
      <c r="AY50" s="91"/>
      <c r="AZ50" s="91"/>
      <c r="BA50" s="91"/>
      <c r="BB50" s="91"/>
      <c r="BC50" s="91"/>
      <c r="BD50" s="91"/>
      <c r="BE50" s="91"/>
      <c r="BF50" s="91"/>
      <c r="BG50" s="91"/>
      <c r="BH50" s="91"/>
      <c r="BI50" s="91"/>
      <c r="BJ50" s="91"/>
      <c r="BK50" s="91"/>
      <c r="BL50" s="91"/>
      <c r="BM50" s="91"/>
      <c r="BN50" s="91"/>
      <c r="BO50" s="91"/>
      <c r="BP50" s="91"/>
      <c r="BQ50" s="91"/>
      <c r="BR50" s="91"/>
      <c r="BS50" s="91"/>
      <c r="BT50" s="91"/>
      <c r="BU50" s="91"/>
      <c r="BV50" s="91"/>
      <c r="BW50" s="91"/>
      <c r="BX50" s="91"/>
      <c r="BY50" s="91"/>
      <c r="BZ50" s="91"/>
      <c r="CA50" s="91"/>
      <c r="CB50" s="91"/>
    </row>
    <row r="51" spans="1:80" s="108" customFormat="1" ht="45.75" customHeight="1" x14ac:dyDescent="0.25">
      <c r="A51" s="103" t="s">
        <v>235</v>
      </c>
      <c r="B51" s="104" t="s">
        <v>220</v>
      </c>
      <c r="C51" s="94" t="s">
        <v>221</v>
      </c>
      <c r="D51" s="95" t="s">
        <v>101</v>
      </c>
      <c r="E51" s="100">
        <v>2024</v>
      </c>
      <c r="F51" s="148">
        <v>2024</v>
      </c>
      <c r="G51" s="149" t="s">
        <v>46</v>
      </c>
      <c r="H51" s="133">
        <v>3.2592910000000003E-2</v>
      </c>
      <c r="I51" s="102">
        <v>0</v>
      </c>
      <c r="J51" s="96">
        <v>0</v>
      </c>
      <c r="K51" s="96">
        <f t="shared" si="45"/>
        <v>0.37151000000000001</v>
      </c>
      <c r="L51" s="96">
        <v>0</v>
      </c>
      <c r="M51" s="133">
        <v>0.371</v>
      </c>
      <c r="N51" s="96">
        <v>0</v>
      </c>
      <c r="O51" s="96">
        <v>0</v>
      </c>
      <c r="P51" s="96">
        <f>AC51+AE51+AH51+AJ51+AL51</f>
        <v>0.37151000000000001</v>
      </c>
      <c r="Q51" s="96">
        <v>0</v>
      </c>
      <c r="R51" s="96">
        <f>P51</f>
        <v>0.37151000000000001</v>
      </c>
      <c r="S51" s="96">
        <v>0</v>
      </c>
      <c r="T51" s="96">
        <v>0</v>
      </c>
      <c r="U51" s="105">
        <v>0</v>
      </c>
      <c r="V51" s="105">
        <v>0</v>
      </c>
      <c r="W51" s="105">
        <v>0</v>
      </c>
      <c r="X51" s="105">
        <f t="shared" si="18"/>
        <v>0</v>
      </c>
      <c r="Y51" s="96">
        <f t="shared" si="8"/>
        <v>0</v>
      </c>
      <c r="Z51" s="96">
        <f>AH51+AJ51+AL51</f>
        <v>0</v>
      </c>
      <c r="AA51" s="105">
        <v>0</v>
      </c>
      <c r="AB51" s="96">
        <v>0</v>
      </c>
      <c r="AC51" s="96">
        <v>0</v>
      </c>
      <c r="AD51" s="96">
        <v>0</v>
      </c>
      <c r="AE51" s="133">
        <v>0.37151000000000001</v>
      </c>
      <c r="AF51" s="134">
        <v>0.37151000000000001</v>
      </c>
      <c r="AG51" s="96">
        <v>0</v>
      </c>
      <c r="AH51" s="96">
        <f t="shared" ref="AH51" si="75">AG51</f>
        <v>0</v>
      </c>
      <c r="AI51" s="96">
        <v>0</v>
      </c>
      <c r="AJ51" s="96">
        <f t="shared" ref="AJ51" si="76">AI51</f>
        <v>0</v>
      </c>
      <c r="AK51" s="96">
        <v>0</v>
      </c>
      <c r="AL51" s="96">
        <f t="shared" ref="AL51" si="77">AK51</f>
        <v>0</v>
      </c>
      <c r="AM51" s="96">
        <f t="shared" si="13"/>
        <v>0.37151000000000001</v>
      </c>
      <c r="AN51" s="96">
        <f t="shared" si="14"/>
        <v>0.37151000000000001</v>
      </c>
      <c r="AO51" s="96" t="s">
        <v>46</v>
      </c>
      <c r="AP51" s="1"/>
      <c r="AQ51" s="106"/>
      <c r="AR51" s="15"/>
      <c r="AS51" s="15"/>
      <c r="AT51" s="40"/>
      <c r="AU51" s="107"/>
      <c r="AV51" s="107"/>
      <c r="AW51" s="107"/>
      <c r="AX51" s="107"/>
      <c r="AY51" s="107"/>
      <c r="AZ51" s="107"/>
      <c r="BA51" s="107"/>
      <c r="BB51" s="107"/>
      <c r="BC51" s="107"/>
      <c r="BD51" s="107"/>
      <c r="BE51" s="107"/>
      <c r="BF51" s="107"/>
      <c r="BG51" s="107"/>
      <c r="BH51" s="107"/>
      <c r="BI51" s="107"/>
      <c r="BJ51" s="107"/>
      <c r="BK51" s="107"/>
      <c r="BL51" s="107"/>
      <c r="BM51" s="107"/>
      <c r="BN51" s="107"/>
      <c r="BO51" s="107"/>
      <c r="BP51" s="107"/>
      <c r="BQ51" s="107"/>
      <c r="BR51" s="107"/>
      <c r="BS51" s="107"/>
      <c r="BT51" s="107"/>
      <c r="BU51" s="107"/>
      <c r="BV51" s="107"/>
      <c r="BW51" s="107"/>
      <c r="BX51" s="107"/>
      <c r="BY51" s="107"/>
      <c r="BZ51" s="107"/>
      <c r="CA51" s="107"/>
      <c r="CB51" s="107"/>
    </row>
    <row r="52" spans="1:80" s="2" customFormat="1" ht="45" customHeight="1" x14ac:dyDescent="0.25">
      <c r="A52" s="50" t="s">
        <v>115</v>
      </c>
      <c r="B52" s="51" t="s">
        <v>116</v>
      </c>
      <c r="C52" s="25" t="s">
        <v>49</v>
      </c>
      <c r="D52" s="25" t="s">
        <v>46</v>
      </c>
      <c r="E52" s="25" t="s">
        <v>46</v>
      </c>
      <c r="F52" s="25" t="s">
        <v>46</v>
      </c>
      <c r="G52" s="25" t="s">
        <v>46</v>
      </c>
      <c r="H52" s="26">
        <f>H53+H54+H55</f>
        <v>2.1000000000000001E-2</v>
      </c>
      <c r="I52" s="102">
        <f>I53+I54+I55</f>
        <v>0.21</v>
      </c>
      <c r="J52" s="26">
        <f t="shared" ref="J52:AB52" si="78">J53+J54+J55</f>
        <v>0</v>
      </c>
      <c r="K52" s="26">
        <f t="shared" si="45"/>
        <v>6.8967684299999998</v>
      </c>
      <c r="L52" s="26">
        <f t="shared" si="78"/>
        <v>0</v>
      </c>
      <c r="M52" s="26">
        <f>M53+M54+M55</f>
        <v>6.8970000000000002</v>
      </c>
      <c r="N52" s="26">
        <f t="shared" si="78"/>
        <v>-2.3156999999995875E-4</v>
      </c>
      <c r="O52" s="26">
        <f t="shared" si="78"/>
        <v>0</v>
      </c>
      <c r="P52" s="26">
        <f>AC52+AE52+AH52+AJ52+AL52</f>
        <v>12.08476843</v>
      </c>
      <c r="Q52" s="26">
        <f t="shared" si="78"/>
        <v>0</v>
      </c>
      <c r="R52" s="26">
        <f t="shared" si="78"/>
        <v>12.08476843</v>
      </c>
      <c r="S52" s="26">
        <f t="shared" si="78"/>
        <v>0</v>
      </c>
      <c r="T52" s="26">
        <f t="shared" si="78"/>
        <v>0</v>
      </c>
      <c r="U52" s="26">
        <f t="shared" si="78"/>
        <v>1.68495014</v>
      </c>
      <c r="V52" s="26">
        <f t="shared" si="78"/>
        <v>8.6366416000000008</v>
      </c>
      <c r="W52" s="26">
        <f t="shared" si="78"/>
        <v>1.8721079700000001</v>
      </c>
      <c r="X52" s="26">
        <f t="shared" si="18"/>
        <v>6.44715843</v>
      </c>
      <c r="Y52" s="26">
        <f t="shared" si="8"/>
        <v>0.21</v>
      </c>
      <c r="Z52" s="26">
        <f>AH52+AI52+AK52</f>
        <v>11.635158430000001</v>
      </c>
      <c r="AA52" s="26">
        <f t="shared" si="78"/>
        <v>0</v>
      </c>
      <c r="AB52" s="26">
        <f t="shared" si="78"/>
        <v>0</v>
      </c>
      <c r="AC52" s="26">
        <f>AC53+AC54+AC55</f>
        <v>0</v>
      </c>
      <c r="AD52" s="26">
        <f>AD53+AD54+AD55</f>
        <v>0</v>
      </c>
      <c r="AE52" s="26">
        <f t="shared" ref="AE52:AK52" si="79">AE53+AE54+AE55</f>
        <v>0.44961000000000001</v>
      </c>
      <c r="AF52" s="26">
        <f t="shared" si="79"/>
        <v>0.44961000000000001</v>
      </c>
      <c r="AG52" s="26">
        <f t="shared" si="79"/>
        <v>0.87147839999999999</v>
      </c>
      <c r="AH52" s="26">
        <f>AH54+AH55+AH53</f>
        <v>6.0594783999999997</v>
      </c>
      <c r="AI52" s="26">
        <f t="shared" si="79"/>
        <v>0</v>
      </c>
      <c r="AJ52" s="26">
        <f t="shared" si="11"/>
        <v>0</v>
      </c>
      <c r="AK52" s="26">
        <f t="shared" si="79"/>
        <v>5.57568003</v>
      </c>
      <c r="AL52" s="26">
        <f t="shared" si="12"/>
        <v>5.57568003</v>
      </c>
      <c r="AM52" s="26">
        <f t="shared" si="13"/>
        <v>6.8967684299999998</v>
      </c>
      <c r="AN52" s="26">
        <f t="shared" si="14"/>
        <v>12.08476843</v>
      </c>
      <c r="AO52" s="26" t="s">
        <v>46</v>
      </c>
      <c r="AP52" s="1"/>
      <c r="AQ52" s="1"/>
      <c r="AR52" s="15"/>
      <c r="AS52" s="15"/>
      <c r="AT52" s="40">
        <v>1.7208483731482715E-4</v>
      </c>
      <c r="AU52" s="15"/>
      <c r="AV52" s="15"/>
      <c r="AW52" s="15"/>
      <c r="AX52" s="15"/>
      <c r="AY52" s="15"/>
      <c r="AZ52" s="15"/>
      <c r="BA52" s="15"/>
      <c r="BB52" s="15"/>
      <c r="BC52" s="15"/>
      <c r="BD52" s="15"/>
      <c r="BE52" s="15"/>
      <c r="BF52" s="15"/>
      <c r="BG52" s="15"/>
      <c r="BH52" s="15"/>
      <c r="BI52" s="15"/>
      <c r="BJ52" s="15"/>
      <c r="BK52" s="15"/>
      <c r="BL52" s="15"/>
      <c r="BM52" s="15"/>
      <c r="BN52" s="15"/>
      <c r="BO52" s="15"/>
      <c r="BP52" s="15"/>
      <c r="BQ52" s="15"/>
      <c r="BR52" s="15"/>
      <c r="BS52" s="15"/>
      <c r="BT52" s="15"/>
      <c r="BU52" s="15"/>
      <c r="BV52" s="15"/>
      <c r="BW52" s="15"/>
      <c r="BX52" s="15"/>
      <c r="BY52" s="15"/>
      <c r="BZ52" s="15"/>
      <c r="CA52" s="15"/>
      <c r="CB52" s="15"/>
    </row>
    <row r="53" spans="1:80" s="108" customFormat="1" ht="41.25" customHeight="1" x14ac:dyDescent="0.25">
      <c r="A53" s="109" t="s">
        <v>117</v>
      </c>
      <c r="B53" s="104" t="s">
        <v>118</v>
      </c>
      <c r="C53" s="95" t="s">
        <v>119</v>
      </c>
      <c r="D53" s="95" t="s">
        <v>101</v>
      </c>
      <c r="E53" s="100">
        <v>2025</v>
      </c>
      <c r="F53" s="149">
        <v>2027</v>
      </c>
      <c r="G53" s="148" t="s">
        <v>46</v>
      </c>
      <c r="H53" s="133">
        <v>0</v>
      </c>
      <c r="I53" s="102">
        <v>0.189</v>
      </c>
      <c r="J53" s="96">
        <v>0</v>
      </c>
      <c r="K53" s="96">
        <f t="shared" si="45"/>
        <v>3.25708595</v>
      </c>
      <c r="L53" s="96">
        <v>0</v>
      </c>
      <c r="M53" s="133">
        <f>3.2395+0.0175</f>
        <v>3.2570000000000001</v>
      </c>
      <c r="N53" s="96">
        <f>K53-M53</f>
        <v>8.5949999999890281E-5</v>
      </c>
      <c r="O53" s="96">
        <v>0</v>
      </c>
      <c r="P53" s="96">
        <f>AC53+AE53+AH53+AJ53+AL53</f>
        <v>8.4450859499999993</v>
      </c>
      <c r="Q53" s="105">
        <v>0</v>
      </c>
      <c r="R53" s="96">
        <f>P53</f>
        <v>8.4450859499999993</v>
      </c>
      <c r="S53" s="96">
        <v>0</v>
      </c>
      <c r="T53" s="96">
        <v>0</v>
      </c>
      <c r="U53" s="105">
        <v>1.2318959700000001</v>
      </c>
      <c r="V53" s="105">
        <v>3.25708595</v>
      </c>
      <c r="W53" s="105">
        <v>1.2318959700000001</v>
      </c>
      <c r="X53" s="105">
        <f t="shared" si="18"/>
        <v>3.25708595</v>
      </c>
      <c r="Y53" s="96">
        <f t="shared" si="8"/>
        <v>0.189</v>
      </c>
      <c r="Z53" s="96">
        <f>AH53+AJ53+AL53</f>
        <v>8.4450859499999993</v>
      </c>
      <c r="AA53" s="105">
        <v>0</v>
      </c>
      <c r="AB53" s="96">
        <v>0</v>
      </c>
      <c r="AC53" s="96">
        <v>0</v>
      </c>
      <c r="AD53" s="96">
        <v>0</v>
      </c>
      <c r="AE53" s="96">
        <v>0</v>
      </c>
      <c r="AF53" s="96">
        <f t="shared" si="51"/>
        <v>0</v>
      </c>
      <c r="AG53" s="96">
        <v>0</v>
      </c>
      <c r="AH53" s="133">
        <v>5.1879999999999997</v>
      </c>
      <c r="AI53" s="96">
        <v>0</v>
      </c>
      <c r="AJ53" s="96">
        <f t="shared" si="11"/>
        <v>0</v>
      </c>
      <c r="AK53" s="96">
        <v>3.25708595</v>
      </c>
      <c r="AL53" s="96">
        <f t="shared" si="12"/>
        <v>3.25708595</v>
      </c>
      <c r="AM53" s="96">
        <f t="shared" si="13"/>
        <v>3.25708595</v>
      </c>
      <c r="AN53" s="96">
        <f t="shared" si="14"/>
        <v>8.4450859499999993</v>
      </c>
      <c r="AO53" s="105" t="s">
        <v>249</v>
      </c>
      <c r="AP53" s="1"/>
      <c r="AQ53" s="106"/>
      <c r="AR53" s="15"/>
      <c r="AS53" s="15"/>
      <c r="AT53" s="40">
        <v>8.6936766315227537E-5</v>
      </c>
      <c r="AU53" s="107"/>
      <c r="AV53" s="107"/>
      <c r="AW53" s="107"/>
      <c r="AX53" s="107"/>
      <c r="AY53" s="107"/>
      <c r="AZ53" s="107"/>
      <c r="BA53" s="107"/>
      <c r="BB53" s="107"/>
      <c r="BC53" s="107"/>
      <c r="BD53" s="107"/>
      <c r="BE53" s="107"/>
      <c r="BF53" s="107"/>
      <c r="BG53" s="107"/>
      <c r="BH53" s="107"/>
      <c r="BI53" s="107"/>
      <c r="BJ53" s="107"/>
      <c r="BK53" s="107"/>
      <c r="BL53" s="107"/>
      <c r="BM53" s="107"/>
      <c r="BN53" s="107"/>
      <c r="BO53" s="107"/>
      <c r="BP53" s="107"/>
      <c r="BQ53" s="107"/>
      <c r="BR53" s="107"/>
      <c r="BS53" s="107"/>
      <c r="BT53" s="107"/>
      <c r="BU53" s="107"/>
      <c r="BV53" s="107"/>
      <c r="BW53" s="107"/>
      <c r="BX53" s="107"/>
      <c r="BY53" s="107"/>
      <c r="BZ53" s="107"/>
      <c r="CA53" s="107"/>
      <c r="CB53" s="107"/>
    </row>
    <row r="54" spans="1:80" s="8" customFormat="1" ht="45" customHeight="1" x14ac:dyDescent="0.25">
      <c r="A54" s="99" t="s">
        <v>120</v>
      </c>
      <c r="B54" s="93" t="s">
        <v>121</v>
      </c>
      <c r="C54" s="95" t="s">
        <v>122</v>
      </c>
      <c r="D54" s="95" t="s">
        <v>101</v>
      </c>
      <c r="E54" s="100">
        <v>2024</v>
      </c>
      <c r="F54" s="149">
        <v>2027</v>
      </c>
      <c r="G54" s="148" t="s">
        <v>46</v>
      </c>
      <c r="H54" s="133">
        <v>2.1000000000000001E-2</v>
      </c>
      <c r="I54" s="102">
        <v>2.1000000000000001E-2</v>
      </c>
      <c r="J54" s="96">
        <v>0</v>
      </c>
      <c r="K54" s="96">
        <f t="shared" si="45"/>
        <v>3.6396824800000003</v>
      </c>
      <c r="L54" s="96">
        <v>0</v>
      </c>
      <c r="M54" s="133">
        <f>3.64</f>
        <v>3.64</v>
      </c>
      <c r="N54" s="96">
        <f t="shared" ref="N54:N55" si="80">K54-M54</f>
        <v>-3.1751999999984903E-4</v>
      </c>
      <c r="O54" s="96">
        <v>0</v>
      </c>
      <c r="P54" s="96">
        <f>AC54+AE54+AH54+AJ54+AL54</f>
        <v>3.6396824800000003</v>
      </c>
      <c r="Q54" s="96">
        <v>0</v>
      </c>
      <c r="R54" s="96">
        <f>P54</f>
        <v>3.6396824800000003</v>
      </c>
      <c r="S54" s="96">
        <v>0</v>
      </c>
      <c r="T54" s="96">
        <v>0</v>
      </c>
      <c r="U54" s="96">
        <v>0.45305416999999998</v>
      </c>
      <c r="V54" s="96">
        <v>3.19007248</v>
      </c>
      <c r="W54" s="96">
        <v>0.45305416999999998</v>
      </c>
      <c r="X54" s="96">
        <f t="shared" si="18"/>
        <v>3.19007248</v>
      </c>
      <c r="Y54" s="96">
        <f>I54</f>
        <v>2.1000000000000001E-2</v>
      </c>
      <c r="Z54" s="96">
        <f>AH54+AJ54+AL54</f>
        <v>3.19007248</v>
      </c>
      <c r="AA54" s="96">
        <v>0</v>
      </c>
      <c r="AB54" s="96">
        <v>0</v>
      </c>
      <c r="AC54" s="96">
        <v>0</v>
      </c>
      <c r="AD54" s="96">
        <v>0</v>
      </c>
      <c r="AE54" s="134">
        <v>0.44961000000000001</v>
      </c>
      <c r="AF54" s="134">
        <v>0.44961000000000001</v>
      </c>
      <c r="AG54" s="96">
        <v>0.87147839999999999</v>
      </c>
      <c r="AH54" s="133">
        <f t="shared" si="25"/>
        <v>0.87147839999999999</v>
      </c>
      <c r="AI54" s="96">
        <v>0</v>
      </c>
      <c r="AJ54" s="96">
        <f t="shared" si="11"/>
        <v>0</v>
      </c>
      <c r="AK54" s="96">
        <v>2.31859408</v>
      </c>
      <c r="AL54" s="96">
        <f t="shared" si="12"/>
        <v>2.31859408</v>
      </c>
      <c r="AM54" s="96">
        <f t="shared" si="13"/>
        <v>3.6396824800000003</v>
      </c>
      <c r="AN54" s="96">
        <f t="shared" si="14"/>
        <v>3.6396824800000003</v>
      </c>
      <c r="AO54" s="98" t="s">
        <v>250</v>
      </c>
      <c r="AP54" s="1"/>
      <c r="AQ54" s="1"/>
      <c r="AR54" s="15"/>
      <c r="AS54" s="15"/>
      <c r="AT54" s="40">
        <v>8.5148070999599624E-5</v>
      </c>
      <c r="AU54" s="91"/>
      <c r="AV54" s="91"/>
      <c r="AW54" s="91"/>
      <c r="AX54" s="91"/>
      <c r="AY54" s="91"/>
      <c r="AZ54" s="91"/>
      <c r="BA54" s="91"/>
      <c r="BB54" s="91"/>
      <c r="BC54" s="91"/>
      <c r="BD54" s="91"/>
      <c r="BE54" s="91"/>
      <c r="BF54" s="91"/>
      <c r="BG54" s="91"/>
      <c r="BH54" s="91"/>
      <c r="BI54" s="91"/>
      <c r="BJ54" s="91"/>
      <c r="BK54" s="91"/>
      <c r="BL54" s="91"/>
      <c r="BM54" s="91"/>
      <c r="BN54" s="91"/>
      <c r="BO54" s="91"/>
      <c r="BP54" s="91"/>
      <c r="BQ54" s="91"/>
      <c r="BR54" s="91"/>
      <c r="BS54" s="91"/>
      <c r="BT54" s="91"/>
      <c r="BU54" s="91"/>
      <c r="BV54" s="91"/>
      <c r="BW54" s="91"/>
      <c r="BX54" s="91"/>
      <c r="BY54" s="91"/>
      <c r="BZ54" s="91"/>
      <c r="CA54" s="91"/>
      <c r="CB54" s="91"/>
    </row>
    <row r="55" spans="1:80" s="8" customFormat="1" ht="45" customHeight="1" x14ac:dyDescent="0.25">
      <c r="A55" s="110" t="s">
        <v>123</v>
      </c>
      <c r="B55" s="93" t="s">
        <v>124</v>
      </c>
      <c r="C55" s="95" t="s">
        <v>125</v>
      </c>
      <c r="D55" s="95" t="s">
        <v>101</v>
      </c>
      <c r="E55" s="100">
        <v>2023</v>
      </c>
      <c r="F55" s="149">
        <v>2023</v>
      </c>
      <c r="G55" s="148" t="s">
        <v>46</v>
      </c>
      <c r="H55" s="102">
        <v>0</v>
      </c>
      <c r="I55" s="102">
        <v>0</v>
      </c>
      <c r="J55" s="102">
        <v>0</v>
      </c>
      <c r="K55" s="102">
        <f t="shared" si="45"/>
        <v>0</v>
      </c>
      <c r="L55" s="102">
        <v>0</v>
      </c>
      <c r="M55" s="102">
        <f>2.189*0</f>
        <v>0</v>
      </c>
      <c r="N55" s="102">
        <f t="shared" si="80"/>
        <v>0</v>
      </c>
      <c r="O55" s="102">
        <v>0</v>
      </c>
      <c r="P55" s="96">
        <f t="shared" ref="P55" si="81">AC55+AE55+AH55+AJ55+AL55</f>
        <v>0</v>
      </c>
      <c r="Q55" s="102">
        <v>0</v>
      </c>
      <c r="R55" s="102">
        <v>0</v>
      </c>
      <c r="S55" s="102">
        <v>0</v>
      </c>
      <c r="T55" s="102">
        <v>0</v>
      </c>
      <c r="U55" s="102">
        <v>0</v>
      </c>
      <c r="V55" s="102">
        <v>2.1894831699999999</v>
      </c>
      <c r="W55" s="102">
        <v>0.18715783</v>
      </c>
      <c r="X55" s="102">
        <f t="shared" si="18"/>
        <v>0</v>
      </c>
      <c r="Y55" s="102">
        <f t="shared" si="8"/>
        <v>0</v>
      </c>
      <c r="Z55" s="96">
        <f>AH55+AJ55+AL55</f>
        <v>0</v>
      </c>
      <c r="AA55" s="102">
        <v>0</v>
      </c>
      <c r="AB55" s="102">
        <v>0</v>
      </c>
      <c r="AC55" s="102">
        <v>0</v>
      </c>
      <c r="AD55" s="102">
        <v>0</v>
      </c>
      <c r="AE55" s="102">
        <v>0</v>
      </c>
      <c r="AF55" s="97">
        <f t="shared" si="51"/>
        <v>0</v>
      </c>
      <c r="AG55" s="102">
        <v>0</v>
      </c>
      <c r="AH55" s="102">
        <f t="shared" si="25"/>
        <v>0</v>
      </c>
      <c r="AI55" s="102">
        <v>0</v>
      </c>
      <c r="AJ55" s="102">
        <f t="shared" si="11"/>
        <v>0</v>
      </c>
      <c r="AK55" s="102">
        <v>0</v>
      </c>
      <c r="AL55" s="102">
        <f t="shared" si="12"/>
        <v>0</v>
      </c>
      <c r="AM55" s="102">
        <f t="shared" si="13"/>
        <v>0</v>
      </c>
      <c r="AN55" s="102">
        <f t="shared" si="14"/>
        <v>0</v>
      </c>
      <c r="AO55" s="102" t="s">
        <v>46</v>
      </c>
      <c r="AP55" s="1"/>
      <c r="AQ55" s="1"/>
      <c r="AR55" s="15"/>
      <c r="AS55" s="15"/>
      <c r="AT55" s="40">
        <v>0</v>
      </c>
      <c r="AU55" s="91"/>
      <c r="AV55" s="91"/>
      <c r="AW55" s="91"/>
      <c r="AX55" s="91"/>
      <c r="AY55" s="91"/>
      <c r="AZ55" s="91"/>
      <c r="BA55" s="91"/>
      <c r="BB55" s="91"/>
      <c r="BC55" s="91"/>
      <c r="BD55" s="91"/>
      <c r="BE55" s="91"/>
      <c r="BF55" s="91"/>
      <c r="BG55" s="91"/>
      <c r="BH55" s="91"/>
      <c r="BI55" s="91"/>
      <c r="BJ55" s="91"/>
      <c r="BK55" s="91"/>
      <c r="BL55" s="91"/>
      <c r="BM55" s="91"/>
      <c r="BN55" s="91"/>
      <c r="BO55" s="91"/>
      <c r="BP55" s="91"/>
      <c r="BQ55" s="91"/>
      <c r="BR55" s="91"/>
      <c r="BS55" s="91"/>
      <c r="BT55" s="91"/>
      <c r="BU55" s="91"/>
      <c r="BV55" s="91"/>
      <c r="BW55" s="91"/>
      <c r="BX55" s="91"/>
      <c r="BY55" s="91"/>
      <c r="BZ55" s="91"/>
      <c r="CA55" s="91"/>
      <c r="CB55" s="91"/>
    </row>
    <row r="56" spans="1:80" s="2" customFormat="1" ht="45" customHeight="1" x14ac:dyDescent="0.25">
      <c r="A56" s="50" t="s">
        <v>126</v>
      </c>
      <c r="B56" s="51" t="s">
        <v>127</v>
      </c>
      <c r="C56" s="25" t="s">
        <v>49</v>
      </c>
      <c r="D56" s="25" t="s">
        <v>46</v>
      </c>
      <c r="E56" s="25" t="s">
        <v>46</v>
      </c>
      <c r="F56" s="25" t="s">
        <v>46</v>
      </c>
      <c r="G56" s="25" t="s">
        <v>46</v>
      </c>
      <c r="H56" s="26">
        <f t="shared" ref="H56:AA56" si="82">H57+H59+H60+H61+H62+H64+H63+H65</f>
        <v>0</v>
      </c>
      <c r="I56" s="26">
        <f t="shared" si="82"/>
        <v>9.98E-2</v>
      </c>
      <c r="J56" s="26">
        <f t="shared" si="82"/>
        <v>0</v>
      </c>
      <c r="K56" s="26">
        <f t="shared" si="45"/>
        <v>25.295000000000002</v>
      </c>
      <c r="L56" s="26">
        <f t="shared" si="82"/>
        <v>0</v>
      </c>
      <c r="M56" s="26">
        <f t="shared" si="82"/>
        <v>0</v>
      </c>
      <c r="N56" s="26">
        <f t="shared" si="82"/>
        <v>25.295000000000002</v>
      </c>
      <c r="O56" s="26">
        <f t="shared" si="82"/>
        <v>0</v>
      </c>
      <c r="P56" s="26">
        <f t="shared" ref="P56:P57" si="83">AC56+AE56+AH56+AJ56+AL56</f>
        <v>19.513999999999999</v>
      </c>
      <c r="Q56" s="26">
        <f t="shared" si="82"/>
        <v>0</v>
      </c>
      <c r="R56" s="26">
        <f t="shared" si="82"/>
        <v>0</v>
      </c>
      <c r="S56" s="26">
        <f t="shared" si="82"/>
        <v>19.513999999999999</v>
      </c>
      <c r="T56" s="26">
        <f t="shared" si="82"/>
        <v>0</v>
      </c>
      <c r="U56" s="26">
        <f t="shared" si="82"/>
        <v>0</v>
      </c>
      <c r="V56" s="26">
        <f t="shared" si="82"/>
        <v>25.295000000000002</v>
      </c>
      <c r="W56" s="26">
        <f t="shared" si="82"/>
        <v>0</v>
      </c>
      <c r="X56" s="26">
        <f t="shared" si="18"/>
        <v>14.851000000000001</v>
      </c>
      <c r="Y56" s="26">
        <f t="shared" si="8"/>
        <v>9.98E-2</v>
      </c>
      <c r="Z56" s="26">
        <f>AH56+AI56+AK56</f>
        <v>18.393999999999998</v>
      </c>
      <c r="AA56" s="26">
        <f t="shared" si="82"/>
        <v>0</v>
      </c>
      <c r="AB56" s="26">
        <v>0</v>
      </c>
      <c r="AC56" s="26">
        <f>AC57+AC59+AC60+AC61+AC62+AC64+AC63+AC65</f>
        <v>6.0359999999999996</v>
      </c>
      <c r="AD56" s="26">
        <f>AD57+AD59+AD60+AD61+AD62+AD64+AD63+AD65</f>
        <v>5.3554000000000004</v>
      </c>
      <c r="AE56" s="26">
        <f t="shared" ref="AE56:AK56" si="84">AE57+AE59+AE60+AE61+AE62+AE64+AE63+AE65</f>
        <v>4.4080000000000004</v>
      </c>
      <c r="AF56" s="26">
        <f>AF57</f>
        <v>2.9812370000000001</v>
      </c>
      <c r="AG56" s="26">
        <f t="shared" si="84"/>
        <v>5.5270000000000001</v>
      </c>
      <c r="AH56" s="26">
        <f>AH57+AH59+AH60+AH61+AH62+AH63+AH64+AH65</f>
        <v>9.07</v>
      </c>
      <c r="AI56" s="26">
        <f t="shared" si="84"/>
        <v>4.6509999999999998</v>
      </c>
      <c r="AJ56" s="26">
        <v>0</v>
      </c>
      <c r="AK56" s="26">
        <f t="shared" si="84"/>
        <v>4.673</v>
      </c>
      <c r="AL56" s="26">
        <v>0</v>
      </c>
      <c r="AM56" s="26">
        <f t="shared" si="13"/>
        <v>23.187637000000002</v>
      </c>
      <c r="AN56" s="26">
        <f t="shared" si="14"/>
        <v>26.730637000000002</v>
      </c>
      <c r="AO56" s="26" t="s">
        <v>46</v>
      </c>
      <c r="AP56" s="1"/>
      <c r="AQ56" s="1"/>
      <c r="AR56" s="15"/>
      <c r="AS56" s="15"/>
      <c r="AT56" s="63">
        <v>6.7516348592019221E-4</v>
      </c>
      <c r="AU56" s="15"/>
      <c r="AV56" s="15"/>
      <c r="AW56" s="15"/>
      <c r="AX56" s="15"/>
      <c r="AY56" s="15"/>
      <c r="AZ56" s="15"/>
      <c r="BA56" s="15"/>
      <c r="BB56" s="15"/>
      <c r="BC56" s="15"/>
      <c r="BD56" s="15"/>
      <c r="BE56" s="15"/>
      <c r="BF56" s="15"/>
      <c r="BG56" s="15"/>
      <c r="BH56" s="15"/>
      <c r="BI56" s="15"/>
      <c r="BJ56" s="15"/>
      <c r="BK56" s="15"/>
      <c r="BL56" s="15"/>
      <c r="BM56" s="15"/>
      <c r="BN56" s="15"/>
      <c r="BO56" s="15"/>
      <c r="BP56" s="15"/>
      <c r="BQ56" s="15"/>
      <c r="BR56" s="15"/>
      <c r="BS56" s="15"/>
      <c r="BT56" s="15"/>
      <c r="BU56" s="15"/>
      <c r="BV56" s="15"/>
      <c r="BW56" s="15"/>
      <c r="BX56" s="15"/>
      <c r="BY56" s="15"/>
      <c r="BZ56" s="15"/>
      <c r="CA56" s="15"/>
      <c r="CB56" s="15"/>
    </row>
    <row r="57" spans="1:80" s="2" customFormat="1" ht="45" customHeight="1" x14ac:dyDescent="0.25">
      <c r="A57" s="50" t="s">
        <v>128</v>
      </c>
      <c r="B57" s="51" t="s">
        <v>129</v>
      </c>
      <c r="C57" s="25" t="s">
        <v>49</v>
      </c>
      <c r="D57" s="25" t="s">
        <v>46</v>
      </c>
      <c r="E57" s="25" t="s">
        <v>46</v>
      </c>
      <c r="F57" s="25" t="s">
        <v>46</v>
      </c>
      <c r="G57" s="25" t="s">
        <v>46</v>
      </c>
      <c r="H57" s="26">
        <f t="shared" ref="H57:AB57" si="85">H58</f>
        <v>0</v>
      </c>
      <c r="I57" s="26">
        <f t="shared" si="85"/>
        <v>9.98E-2</v>
      </c>
      <c r="J57" s="26">
        <f t="shared" si="85"/>
        <v>0</v>
      </c>
      <c r="K57" s="26">
        <f t="shared" si="45"/>
        <v>25.295000000000002</v>
      </c>
      <c r="L57" s="26">
        <f t="shared" si="85"/>
        <v>0</v>
      </c>
      <c r="M57" s="26">
        <f t="shared" si="85"/>
        <v>0</v>
      </c>
      <c r="N57" s="26">
        <f t="shared" si="85"/>
        <v>25.295000000000002</v>
      </c>
      <c r="O57" s="26">
        <f t="shared" si="85"/>
        <v>0</v>
      </c>
      <c r="P57" s="26">
        <f t="shared" si="83"/>
        <v>19.513999999999999</v>
      </c>
      <c r="Q57" s="26">
        <f t="shared" si="85"/>
        <v>0</v>
      </c>
      <c r="R57" s="26">
        <f t="shared" si="85"/>
        <v>0</v>
      </c>
      <c r="S57" s="26">
        <f t="shared" si="85"/>
        <v>19.513999999999999</v>
      </c>
      <c r="T57" s="26">
        <f t="shared" si="85"/>
        <v>0</v>
      </c>
      <c r="U57" s="26">
        <f t="shared" si="85"/>
        <v>0</v>
      </c>
      <c r="V57" s="26">
        <f t="shared" si="85"/>
        <v>25.295000000000002</v>
      </c>
      <c r="W57" s="26">
        <f t="shared" si="85"/>
        <v>0</v>
      </c>
      <c r="X57" s="26">
        <f t="shared" si="18"/>
        <v>14.851000000000001</v>
      </c>
      <c r="Y57" s="26">
        <f t="shared" si="8"/>
        <v>9.98E-2</v>
      </c>
      <c r="Z57" s="26">
        <f>AH57+AI57+AK57</f>
        <v>18.393999999999998</v>
      </c>
      <c r="AA57" s="26">
        <f t="shared" si="85"/>
        <v>0</v>
      </c>
      <c r="AB57" s="26">
        <f t="shared" si="85"/>
        <v>0</v>
      </c>
      <c r="AC57" s="26">
        <f>AC58</f>
        <v>6.0359999999999996</v>
      </c>
      <c r="AD57" s="26">
        <f>AD58</f>
        <v>5.3554000000000004</v>
      </c>
      <c r="AE57" s="26">
        <f t="shared" ref="AE57:AK57" si="86">AE58</f>
        <v>4.4080000000000004</v>
      </c>
      <c r="AF57" s="26">
        <f>AF58</f>
        <v>2.9812370000000001</v>
      </c>
      <c r="AG57" s="26">
        <f t="shared" si="86"/>
        <v>5.5270000000000001</v>
      </c>
      <c r="AH57" s="26">
        <f>AH58</f>
        <v>9.07</v>
      </c>
      <c r="AI57" s="26">
        <f t="shared" si="86"/>
        <v>4.6509999999999998</v>
      </c>
      <c r="AJ57" s="26">
        <v>0</v>
      </c>
      <c r="AK57" s="26">
        <f t="shared" si="86"/>
        <v>4.673</v>
      </c>
      <c r="AL57" s="26">
        <v>0</v>
      </c>
      <c r="AM57" s="26">
        <f t="shared" si="13"/>
        <v>23.187637000000002</v>
      </c>
      <c r="AN57" s="26">
        <f t="shared" si="14"/>
        <v>26.730637000000002</v>
      </c>
      <c r="AO57" s="26" t="s">
        <v>46</v>
      </c>
      <c r="AP57" s="1"/>
      <c r="AQ57" s="1"/>
      <c r="AR57" s="15"/>
      <c r="AS57" s="15"/>
      <c r="AT57" s="63">
        <v>6.7516348592019221E-4</v>
      </c>
      <c r="AU57" s="15"/>
      <c r="AV57" s="15"/>
      <c r="AW57" s="15"/>
      <c r="AX57" s="15"/>
      <c r="AY57" s="15"/>
      <c r="AZ57" s="15"/>
      <c r="BA57" s="15"/>
      <c r="BB57" s="15"/>
      <c r="BC57" s="15"/>
      <c r="BD57" s="15"/>
      <c r="BE57" s="15"/>
      <c r="BF57" s="15"/>
      <c r="BG57" s="15"/>
      <c r="BH57" s="15"/>
      <c r="BI57" s="15"/>
      <c r="BJ57" s="15"/>
      <c r="BK57" s="15"/>
      <c r="BL57" s="15"/>
      <c r="BM57" s="15"/>
      <c r="BN57" s="15"/>
      <c r="BO57" s="15"/>
      <c r="BP57" s="15"/>
      <c r="BQ57" s="15"/>
      <c r="BR57" s="15"/>
      <c r="BS57" s="15"/>
      <c r="BT57" s="15"/>
      <c r="BU57" s="15"/>
      <c r="BV57" s="15"/>
      <c r="BW57" s="15"/>
      <c r="BX57" s="15"/>
      <c r="BY57" s="15"/>
      <c r="BZ57" s="15"/>
      <c r="CA57" s="15"/>
      <c r="CB57" s="15"/>
    </row>
    <row r="58" spans="1:80" s="8" customFormat="1" ht="28.5" customHeight="1" x14ac:dyDescent="0.25">
      <c r="A58" s="99" t="s">
        <v>130</v>
      </c>
      <c r="B58" s="93" t="s">
        <v>200</v>
      </c>
      <c r="C58" s="95" t="s">
        <v>131</v>
      </c>
      <c r="D58" s="95" t="s">
        <v>101</v>
      </c>
      <c r="E58" s="100">
        <v>2023</v>
      </c>
      <c r="F58" s="149">
        <v>2027</v>
      </c>
      <c r="G58" s="148" t="s">
        <v>46</v>
      </c>
      <c r="H58" s="102">
        <v>0</v>
      </c>
      <c r="I58" s="102">
        <v>9.98E-2</v>
      </c>
      <c r="J58" s="102">
        <v>0</v>
      </c>
      <c r="K58" s="102">
        <f t="shared" si="45"/>
        <v>25.295000000000002</v>
      </c>
      <c r="L58" s="102">
        <v>0</v>
      </c>
      <c r="M58" s="102">
        <v>0</v>
      </c>
      <c r="N58" s="102">
        <f>K58</f>
        <v>25.295000000000002</v>
      </c>
      <c r="O58" s="102">
        <v>0</v>
      </c>
      <c r="P58" s="102">
        <f>AC58+AE58+AH58+AJ58+AL58</f>
        <v>19.513999999999999</v>
      </c>
      <c r="Q58" s="102">
        <v>0</v>
      </c>
      <c r="R58" s="102">
        <v>0</v>
      </c>
      <c r="S58" s="144">
        <f>P58</f>
        <v>19.513999999999999</v>
      </c>
      <c r="T58" s="102">
        <v>0</v>
      </c>
      <c r="U58" s="102">
        <v>0</v>
      </c>
      <c r="V58" s="102">
        <v>25.295000000000002</v>
      </c>
      <c r="W58" s="102">
        <v>0</v>
      </c>
      <c r="X58" s="102">
        <f t="shared" si="18"/>
        <v>14.851000000000001</v>
      </c>
      <c r="Y58" s="102">
        <f t="shared" si="8"/>
        <v>9.98E-2</v>
      </c>
      <c r="Z58" s="96">
        <f>AH58+AJ58+AL58</f>
        <v>9.07</v>
      </c>
      <c r="AA58" s="102">
        <v>0</v>
      </c>
      <c r="AB58" s="102">
        <v>0</v>
      </c>
      <c r="AC58" s="102">
        <v>6.0359999999999996</v>
      </c>
      <c r="AD58" s="102">
        <v>5.3554000000000004</v>
      </c>
      <c r="AE58" s="134">
        <v>4.4080000000000004</v>
      </c>
      <c r="AF58" s="134">
        <v>2.9812370000000001</v>
      </c>
      <c r="AG58" s="102">
        <v>5.5270000000000001</v>
      </c>
      <c r="AH58" s="139">
        <v>9.07</v>
      </c>
      <c r="AI58" s="102">
        <v>4.6509999999999998</v>
      </c>
      <c r="AJ58" s="102">
        <v>0</v>
      </c>
      <c r="AK58" s="102">
        <v>4.673</v>
      </c>
      <c r="AL58" s="102">
        <v>0</v>
      </c>
      <c r="AM58" s="102">
        <f t="shared" si="13"/>
        <v>23.187637000000002</v>
      </c>
      <c r="AN58" s="102">
        <f t="shared" si="14"/>
        <v>26.730637000000002</v>
      </c>
      <c r="AO58" s="98" t="s">
        <v>251</v>
      </c>
      <c r="AP58" s="1"/>
      <c r="AQ58" s="1"/>
      <c r="AR58" s="15"/>
      <c r="AS58" s="15"/>
      <c r="AT58" s="40">
        <v>6.7516348592019221E-4</v>
      </c>
      <c r="AU58" s="91"/>
      <c r="AV58" s="91"/>
      <c r="AW58" s="91"/>
      <c r="AX58" s="91"/>
      <c r="AY58" s="91"/>
      <c r="AZ58" s="91"/>
      <c r="BA58" s="91"/>
      <c r="BB58" s="91"/>
      <c r="BC58" s="91"/>
      <c r="BD58" s="91"/>
      <c r="BE58" s="91"/>
      <c r="BF58" s="91"/>
      <c r="BG58" s="91"/>
      <c r="BH58" s="91"/>
      <c r="BI58" s="91"/>
      <c r="BJ58" s="91"/>
      <c r="BK58" s="91"/>
      <c r="BL58" s="91"/>
      <c r="BM58" s="91"/>
      <c r="BN58" s="91"/>
      <c r="BO58" s="91"/>
      <c r="BP58" s="91"/>
      <c r="BQ58" s="91"/>
      <c r="BR58" s="91"/>
      <c r="BS58" s="91"/>
      <c r="BT58" s="91"/>
      <c r="BU58" s="91"/>
      <c r="BV58" s="91"/>
      <c r="BW58" s="91"/>
      <c r="BX58" s="91"/>
      <c r="BY58" s="91"/>
      <c r="BZ58" s="91"/>
      <c r="CA58" s="91"/>
      <c r="CB58" s="91"/>
    </row>
    <row r="59" spans="1:80" s="2" customFormat="1" ht="45" customHeight="1" x14ac:dyDescent="0.25">
      <c r="A59" s="50" t="s">
        <v>132</v>
      </c>
      <c r="B59" s="51" t="s">
        <v>133</v>
      </c>
      <c r="C59" s="25" t="s">
        <v>49</v>
      </c>
      <c r="D59" s="25" t="s">
        <v>46</v>
      </c>
      <c r="E59" s="25" t="s">
        <v>46</v>
      </c>
      <c r="F59" s="25" t="s">
        <v>46</v>
      </c>
      <c r="G59" s="25" t="s">
        <v>46</v>
      </c>
      <c r="H59" s="26">
        <v>0</v>
      </c>
      <c r="I59" s="26">
        <v>0</v>
      </c>
      <c r="J59" s="26">
        <v>0</v>
      </c>
      <c r="K59" s="26">
        <f t="shared" si="45"/>
        <v>0</v>
      </c>
      <c r="L59" s="26">
        <v>0</v>
      </c>
      <c r="M59" s="26">
        <v>0</v>
      </c>
      <c r="N59" s="26">
        <v>0</v>
      </c>
      <c r="O59" s="26">
        <v>0</v>
      </c>
      <c r="P59" s="26">
        <f t="shared" ref="P59:P68" si="87">AC59+AE59+AH59+AJ59+AL59</f>
        <v>0</v>
      </c>
      <c r="Q59" s="26">
        <v>0</v>
      </c>
      <c r="R59" s="26">
        <v>0</v>
      </c>
      <c r="S59" s="26">
        <v>0</v>
      </c>
      <c r="T59" s="26">
        <v>0</v>
      </c>
      <c r="U59" s="26">
        <v>0</v>
      </c>
      <c r="V59" s="26">
        <v>0</v>
      </c>
      <c r="W59" s="26">
        <v>0</v>
      </c>
      <c r="X59" s="26">
        <f t="shared" si="18"/>
        <v>0</v>
      </c>
      <c r="Y59" s="26">
        <f t="shared" si="8"/>
        <v>0</v>
      </c>
      <c r="Z59" s="26">
        <f t="shared" si="50"/>
        <v>0</v>
      </c>
      <c r="AA59" s="26">
        <v>0</v>
      </c>
      <c r="AB59" s="26">
        <v>0</v>
      </c>
      <c r="AC59" s="26">
        <v>0</v>
      </c>
      <c r="AD59" s="26">
        <v>0</v>
      </c>
      <c r="AE59" s="26">
        <v>0</v>
      </c>
      <c r="AF59" s="26">
        <f t="shared" si="51"/>
        <v>0</v>
      </c>
      <c r="AG59" s="26">
        <v>0</v>
      </c>
      <c r="AH59" s="26">
        <f t="shared" si="25"/>
        <v>0</v>
      </c>
      <c r="AI59" s="26">
        <v>0</v>
      </c>
      <c r="AJ59" s="26">
        <f t="shared" si="11"/>
        <v>0</v>
      </c>
      <c r="AK59" s="26">
        <v>0</v>
      </c>
      <c r="AL59" s="26">
        <f t="shared" si="12"/>
        <v>0</v>
      </c>
      <c r="AM59" s="26">
        <f t="shared" si="13"/>
        <v>0</v>
      </c>
      <c r="AN59" s="26">
        <f t="shared" si="14"/>
        <v>0</v>
      </c>
      <c r="AO59" s="26" t="s">
        <v>46</v>
      </c>
      <c r="AP59" s="1"/>
      <c r="AQ59" s="1"/>
      <c r="AR59" s="15"/>
      <c r="AS59" s="15"/>
      <c r="AT59" s="63">
        <v>0</v>
      </c>
      <c r="AU59" s="15"/>
      <c r="AV59" s="15"/>
      <c r="AW59" s="15"/>
      <c r="AX59" s="15"/>
      <c r="AY59" s="15"/>
      <c r="AZ59" s="15"/>
      <c r="BA59" s="15"/>
      <c r="BB59" s="15"/>
      <c r="BC59" s="15"/>
      <c r="BD59" s="15"/>
      <c r="BE59" s="15"/>
      <c r="BF59" s="15"/>
      <c r="BG59" s="15"/>
      <c r="BH59" s="15"/>
      <c r="BI59" s="15"/>
      <c r="BJ59" s="15"/>
      <c r="BK59" s="15"/>
      <c r="BL59" s="15"/>
      <c r="BM59" s="15"/>
      <c r="BN59" s="15"/>
      <c r="BO59" s="15"/>
      <c r="BP59" s="15"/>
      <c r="BQ59" s="15"/>
      <c r="BR59" s="15"/>
      <c r="BS59" s="15"/>
      <c r="BT59" s="15"/>
      <c r="BU59" s="15"/>
      <c r="BV59" s="15"/>
      <c r="BW59" s="15"/>
      <c r="BX59" s="15"/>
      <c r="BY59" s="15"/>
      <c r="BZ59" s="15"/>
      <c r="CA59" s="15"/>
      <c r="CB59" s="15"/>
    </row>
    <row r="60" spans="1:80" s="2" customFormat="1" ht="45" customHeight="1" x14ac:dyDescent="0.25">
      <c r="A60" s="50" t="s">
        <v>134</v>
      </c>
      <c r="B60" s="51" t="s">
        <v>135</v>
      </c>
      <c r="C60" s="25" t="s">
        <v>49</v>
      </c>
      <c r="D60" s="25" t="s">
        <v>46</v>
      </c>
      <c r="E60" s="25" t="s">
        <v>46</v>
      </c>
      <c r="F60" s="25" t="s">
        <v>46</v>
      </c>
      <c r="G60" s="25" t="s">
        <v>46</v>
      </c>
      <c r="H60" s="26">
        <v>0</v>
      </c>
      <c r="I60" s="26">
        <v>0</v>
      </c>
      <c r="J60" s="26">
        <v>0</v>
      </c>
      <c r="K60" s="26">
        <f t="shared" si="45"/>
        <v>0</v>
      </c>
      <c r="L60" s="26">
        <v>0</v>
      </c>
      <c r="M60" s="26">
        <v>0</v>
      </c>
      <c r="N60" s="26">
        <v>0</v>
      </c>
      <c r="O60" s="26">
        <v>0</v>
      </c>
      <c r="P60" s="26">
        <f t="shared" si="87"/>
        <v>0</v>
      </c>
      <c r="Q60" s="26">
        <v>0</v>
      </c>
      <c r="R60" s="26">
        <v>0</v>
      </c>
      <c r="S60" s="26">
        <v>0</v>
      </c>
      <c r="T60" s="26">
        <v>0</v>
      </c>
      <c r="U60" s="26">
        <v>0</v>
      </c>
      <c r="V60" s="26">
        <v>0</v>
      </c>
      <c r="W60" s="26">
        <v>0</v>
      </c>
      <c r="X60" s="26">
        <f t="shared" si="18"/>
        <v>0</v>
      </c>
      <c r="Y60" s="26">
        <f t="shared" si="8"/>
        <v>0</v>
      </c>
      <c r="Z60" s="26">
        <f t="shared" si="50"/>
        <v>0</v>
      </c>
      <c r="AA60" s="26">
        <v>0</v>
      </c>
      <c r="AB60" s="26">
        <v>0</v>
      </c>
      <c r="AC60" s="26">
        <v>0</v>
      </c>
      <c r="AD60" s="26">
        <v>0</v>
      </c>
      <c r="AE60" s="26">
        <v>0</v>
      </c>
      <c r="AF60" s="26">
        <f t="shared" si="51"/>
        <v>0</v>
      </c>
      <c r="AG60" s="26">
        <v>0</v>
      </c>
      <c r="AH60" s="26">
        <f t="shared" si="25"/>
        <v>0</v>
      </c>
      <c r="AI60" s="26">
        <v>0</v>
      </c>
      <c r="AJ60" s="26">
        <f t="shared" si="11"/>
        <v>0</v>
      </c>
      <c r="AK60" s="26">
        <v>0</v>
      </c>
      <c r="AL60" s="26">
        <f t="shared" si="12"/>
        <v>0</v>
      </c>
      <c r="AM60" s="26">
        <f t="shared" si="13"/>
        <v>0</v>
      </c>
      <c r="AN60" s="26">
        <f t="shared" si="14"/>
        <v>0</v>
      </c>
      <c r="AO60" s="26" t="s">
        <v>46</v>
      </c>
      <c r="AP60" s="1"/>
      <c r="AQ60" s="1"/>
      <c r="AR60" s="15"/>
      <c r="AS60" s="15"/>
      <c r="AT60" s="63">
        <v>0</v>
      </c>
      <c r="AU60" s="15"/>
      <c r="AV60" s="15"/>
      <c r="AW60" s="15"/>
      <c r="AX60" s="15"/>
      <c r="AY60" s="15"/>
      <c r="AZ60" s="15"/>
      <c r="BA60" s="15"/>
      <c r="BB60" s="15"/>
      <c r="BC60" s="15"/>
      <c r="BD60" s="15"/>
      <c r="BE60" s="15"/>
      <c r="BF60" s="15"/>
      <c r="BG60" s="15"/>
      <c r="BH60" s="15"/>
      <c r="BI60" s="15"/>
      <c r="BJ60" s="15"/>
      <c r="BK60" s="15"/>
      <c r="BL60" s="15"/>
      <c r="BM60" s="15"/>
      <c r="BN60" s="15"/>
      <c r="BO60" s="15"/>
      <c r="BP60" s="15"/>
      <c r="BQ60" s="15"/>
      <c r="BR60" s="15"/>
      <c r="BS60" s="15"/>
      <c r="BT60" s="15"/>
      <c r="BU60" s="15"/>
      <c r="BV60" s="15"/>
      <c r="BW60" s="15"/>
      <c r="BX60" s="15"/>
      <c r="BY60" s="15"/>
      <c r="BZ60" s="15"/>
      <c r="CA60" s="15"/>
      <c r="CB60" s="15"/>
    </row>
    <row r="61" spans="1:80" s="2" customFormat="1" ht="45" customHeight="1" x14ac:dyDescent="0.25">
      <c r="A61" s="50" t="s">
        <v>136</v>
      </c>
      <c r="B61" s="51" t="s">
        <v>137</v>
      </c>
      <c r="C61" s="25" t="s">
        <v>49</v>
      </c>
      <c r="D61" s="25" t="s">
        <v>46</v>
      </c>
      <c r="E61" s="25" t="s">
        <v>46</v>
      </c>
      <c r="F61" s="25" t="s">
        <v>46</v>
      </c>
      <c r="G61" s="25" t="s">
        <v>46</v>
      </c>
      <c r="H61" s="26">
        <v>0</v>
      </c>
      <c r="I61" s="26">
        <v>0</v>
      </c>
      <c r="J61" s="26">
        <v>0</v>
      </c>
      <c r="K61" s="26">
        <f t="shared" si="45"/>
        <v>0</v>
      </c>
      <c r="L61" s="26">
        <v>0</v>
      </c>
      <c r="M61" s="26">
        <v>0</v>
      </c>
      <c r="N61" s="26">
        <v>0</v>
      </c>
      <c r="O61" s="26">
        <v>0</v>
      </c>
      <c r="P61" s="26">
        <f t="shared" si="87"/>
        <v>0</v>
      </c>
      <c r="Q61" s="26">
        <v>0</v>
      </c>
      <c r="R61" s="26">
        <v>0</v>
      </c>
      <c r="S61" s="26">
        <v>0</v>
      </c>
      <c r="T61" s="26">
        <v>0</v>
      </c>
      <c r="U61" s="26">
        <v>0</v>
      </c>
      <c r="V61" s="26">
        <v>0</v>
      </c>
      <c r="W61" s="26">
        <v>0</v>
      </c>
      <c r="X61" s="26">
        <f t="shared" si="18"/>
        <v>0</v>
      </c>
      <c r="Y61" s="26">
        <f t="shared" si="8"/>
        <v>0</v>
      </c>
      <c r="Z61" s="26">
        <f t="shared" si="50"/>
        <v>0</v>
      </c>
      <c r="AA61" s="26">
        <v>0</v>
      </c>
      <c r="AB61" s="26">
        <v>0</v>
      </c>
      <c r="AC61" s="26">
        <v>0</v>
      </c>
      <c r="AD61" s="26">
        <v>0</v>
      </c>
      <c r="AE61" s="26">
        <v>0</v>
      </c>
      <c r="AF61" s="26">
        <f t="shared" si="51"/>
        <v>0</v>
      </c>
      <c r="AG61" s="26">
        <v>0</v>
      </c>
      <c r="AH61" s="26">
        <f t="shared" si="25"/>
        <v>0</v>
      </c>
      <c r="AI61" s="26">
        <v>0</v>
      </c>
      <c r="AJ61" s="26">
        <f t="shared" si="11"/>
        <v>0</v>
      </c>
      <c r="AK61" s="26">
        <v>0</v>
      </c>
      <c r="AL61" s="26">
        <f t="shared" si="12"/>
        <v>0</v>
      </c>
      <c r="AM61" s="26">
        <f t="shared" si="13"/>
        <v>0</v>
      </c>
      <c r="AN61" s="26">
        <f t="shared" si="14"/>
        <v>0</v>
      </c>
      <c r="AO61" s="26" t="s">
        <v>46</v>
      </c>
      <c r="AP61" s="1"/>
      <c r="AQ61" s="1"/>
      <c r="AR61" s="15"/>
      <c r="AS61" s="15"/>
      <c r="AT61" s="63">
        <v>0</v>
      </c>
      <c r="AU61" s="15"/>
      <c r="AV61" s="15"/>
      <c r="AW61" s="15"/>
      <c r="AX61" s="15"/>
      <c r="AY61" s="15"/>
      <c r="AZ61" s="15"/>
      <c r="BA61" s="15"/>
      <c r="BB61" s="15"/>
      <c r="BC61" s="15"/>
      <c r="BD61" s="15"/>
      <c r="BE61" s="15"/>
      <c r="BF61" s="15"/>
      <c r="BG61" s="15"/>
      <c r="BH61" s="15"/>
      <c r="BI61" s="15"/>
      <c r="BJ61" s="15"/>
      <c r="BK61" s="15"/>
      <c r="BL61" s="15"/>
      <c r="BM61" s="15"/>
      <c r="BN61" s="15"/>
      <c r="BO61" s="15"/>
      <c r="BP61" s="15"/>
      <c r="BQ61" s="15"/>
      <c r="BR61" s="15"/>
      <c r="BS61" s="15"/>
      <c r="BT61" s="15"/>
      <c r="BU61" s="15"/>
      <c r="BV61" s="15"/>
      <c r="BW61" s="15"/>
      <c r="BX61" s="15"/>
      <c r="BY61" s="15"/>
      <c r="BZ61" s="15"/>
      <c r="CA61" s="15"/>
      <c r="CB61" s="15"/>
    </row>
    <row r="62" spans="1:80" s="2" customFormat="1" ht="49.5" customHeight="1" x14ac:dyDescent="0.25">
      <c r="A62" s="50" t="s">
        <v>138</v>
      </c>
      <c r="B62" s="51" t="s">
        <v>139</v>
      </c>
      <c r="C62" s="25" t="s">
        <v>49</v>
      </c>
      <c r="D62" s="25" t="s">
        <v>46</v>
      </c>
      <c r="E62" s="25" t="s">
        <v>46</v>
      </c>
      <c r="F62" s="25" t="s">
        <v>46</v>
      </c>
      <c r="G62" s="25" t="s">
        <v>46</v>
      </c>
      <c r="H62" s="26">
        <v>0</v>
      </c>
      <c r="I62" s="26">
        <v>0</v>
      </c>
      <c r="J62" s="26">
        <v>0</v>
      </c>
      <c r="K62" s="26">
        <f t="shared" si="45"/>
        <v>0</v>
      </c>
      <c r="L62" s="26">
        <v>0</v>
      </c>
      <c r="M62" s="26">
        <v>0</v>
      </c>
      <c r="N62" s="26">
        <v>0</v>
      </c>
      <c r="O62" s="26">
        <v>0</v>
      </c>
      <c r="P62" s="26">
        <f t="shared" si="87"/>
        <v>0</v>
      </c>
      <c r="Q62" s="26">
        <v>0</v>
      </c>
      <c r="R62" s="26">
        <v>0</v>
      </c>
      <c r="S62" s="26">
        <v>0</v>
      </c>
      <c r="T62" s="26">
        <v>0</v>
      </c>
      <c r="U62" s="26">
        <v>0</v>
      </c>
      <c r="V62" s="26">
        <v>0</v>
      </c>
      <c r="W62" s="26">
        <v>0</v>
      </c>
      <c r="X62" s="26">
        <f t="shared" si="18"/>
        <v>0</v>
      </c>
      <c r="Y62" s="26">
        <f t="shared" si="8"/>
        <v>0</v>
      </c>
      <c r="Z62" s="26">
        <f t="shared" si="50"/>
        <v>0</v>
      </c>
      <c r="AA62" s="26">
        <v>0</v>
      </c>
      <c r="AB62" s="26">
        <v>0</v>
      </c>
      <c r="AC62" s="26">
        <v>0</v>
      </c>
      <c r="AD62" s="26">
        <v>0</v>
      </c>
      <c r="AE62" s="26">
        <v>0</v>
      </c>
      <c r="AF62" s="26">
        <f t="shared" si="51"/>
        <v>0</v>
      </c>
      <c r="AG62" s="26">
        <v>0</v>
      </c>
      <c r="AH62" s="26">
        <f t="shared" si="25"/>
        <v>0</v>
      </c>
      <c r="AI62" s="26">
        <v>0</v>
      </c>
      <c r="AJ62" s="26">
        <f t="shared" si="11"/>
        <v>0</v>
      </c>
      <c r="AK62" s="26">
        <v>0</v>
      </c>
      <c r="AL62" s="26">
        <f t="shared" si="12"/>
        <v>0</v>
      </c>
      <c r="AM62" s="26">
        <f t="shared" si="13"/>
        <v>0</v>
      </c>
      <c r="AN62" s="26">
        <f t="shared" si="14"/>
        <v>0</v>
      </c>
      <c r="AO62" s="26" t="s">
        <v>46</v>
      </c>
      <c r="AP62" s="1"/>
      <c r="AQ62" s="1"/>
      <c r="AR62" s="15"/>
      <c r="AS62" s="15"/>
      <c r="AT62" s="63">
        <v>0</v>
      </c>
      <c r="AU62" s="15"/>
      <c r="AV62" s="15"/>
      <c r="AW62" s="15"/>
      <c r="AX62" s="15"/>
      <c r="AY62" s="15"/>
      <c r="AZ62" s="15"/>
      <c r="BA62" s="15"/>
      <c r="BB62" s="15"/>
      <c r="BC62" s="15"/>
      <c r="BD62" s="15"/>
      <c r="BE62" s="15"/>
      <c r="BF62" s="15"/>
      <c r="BG62" s="15"/>
      <c r="BH62" s="15"/>
      <c r="BI62" s="15"/>
      <c r="BJ62" s="15"/>
      <c r="BK62" s="15"/>
      <c r="BL62" s="15"/>
      <c r="BM62" s="15"/>
      <c r="BN62" s="15"/>
      <c r="BO62" s="15"/>
      <c r="BP62" s="15"/>
      <c r="BQ62" s="15"/>
      <c r="BR62" s="15"/>
      <c r="BS62" s="15"/>
      <c r="BT62" s="15"/>
      <c r="BU62" s="15"/>
      <c r="BV62" s="15"/>
      <c r="BW62" s="15"/>
      <c r="BX62" s="15"/>
      <c r="BY62" s="15"/>
      <c r="BZ62" s="15"/>
      <c r="CA62" s="15"/>
      <c r="CB62" s="15"/>
    </row>
    <row r="63" spans="1:80" s="2" customFormat="1" ht="47.25" customHeight="1" x14ac:dyDescent="0.25">
      <c r="A63" s="50" t="s">
        <v>140</v>
      </c>
      <c r="B63" s="51" t="s">
        <v>141</v>
      </c>
      <c r="C63" s="25" t="s">
        <v>49</v>
      </c>
      <c r="D63" s="25" t="s">
        <v>46</v>
      </c>
      <c r="E63" s="25" t="s">
        <v>46</v>
      </c>
      <c r="F63" s="25" t="s">
        <v>46</v>
      </c>
      <c r="G63" s="25" t="s">
        <v>46</v>
      </c>
      <c r="H63" s="26">
        <v>0</v>
      </c>
      <c r="I63" s="26">
        <v>0</v>
      </c>
      <c r="J63" s="26">
        <v>0</v>
      </c>
      <c r="K63" s="26">
        <f t="shared" si="45"/>
        <v>0</v>
      </c>
      <c r="L63" s="26">
        <v>0</v>
      </c>
      <c r="M63" s="26">
        <v>0</v>
      </c>
      <c r="N63" s="26">
        <v>0</v>
      </c>
      <c r="O63" s="26">
        <v>0</v>
      </c>
      <c r="P63" s="26">
        <f t="shared" si="87"/>
        <v>0</v>
      </c>
      <c r="Q63" s="26">
        <v>0</v>
      </c>
      <c r="R63" s="26">
        <v>0</v>
      </c>
      <c r="S63" s="26">
        <v>0</v>
      </c>
      <c r="T63" s="26">
        <v>0</v>
      </c>
      <c r="U63" s="26">
        <v>0</v>
      </c>
      <c r="V63" s="26">
        <v>0</v>
      </c>
      <c r="W63" s="26">
        <v>0</v>
      </c>
      <c r="X63" s="26">
        <f t="shared" si="18"/>
        <v>0</v>
      </c>
      <c r="Y63" s="26">
        <f t="shared" si="8"/>
        <v>0</v>
      </c>
      <c r="Z63" s="26">
        <f t="shared" si="50"/>
        <v>0</v>
      </c>
      <c r="AA63" s="26">
        <v>0</v>
      </c>
      <c r="AB63" s="26">
        <v>0</v>
      </c>
      <c r="AC63" s="26">
        <v>0</v>
      </c>
      <c r="AD63" s="26">
        <v>0</v>
      </c>
      <c r="AE63" s="26">
        <v>0</v>
      </c>
      <c r="AF63" s="26">
        <f t="shared" si="51"/>
        <v>0</v>
      </c>
      <c r="AG63" s="26">
        <v>0</v>
      </c>
      <c r="AH63" s="26">
        <f t="shared" si="25"/>
        <v>0</v>
      </c>
      <c r="AI63" s="26">
        <v>0</v>
      </c>
      <c r="AJ63" s="26">
        <f t="shared" si="11"/>
        <v>0</v>
      </c>
      <c r="AK63" s="26">
        <v>0</v>
      </c>
      <c r="AL63" s="26">
        <f t="shared" si="12"/>
        <v>0</v>
      </c>
      <c r="AM63" s="26">
        <f t="shared" si="13"/>
        <v>0</v>
      </c>
      <c r="AN63" s="26">
        <f t="shared" si="14"/>
        <v>0</v>
      </c>
      <c r="AO63" s="26" t="s">
        <v>46</v>
      </c>
      <c r="AP63" s="1"/>
      <c r="AQ63" s="1"/>
      <c r="AR63" s="15"/>
      <c r="AS63" s="15"/>
      <c r="AT63" s="63">
        <v>0</v>
      </c>
      <c r="AU63" s="15"/>
      <c r="AV63" s="15"/>
      <c r="AW63" s="15"/>
      <c r="AX63" s="15"/>
      <c r="AY63" s="15"/>
      <c r="AZ63" s="15"/>
      <c r="BA63" s="15"/>
      <c r="BB63" s="15"/>
      <c r="BC63" s="15"/>
      <c r="BD63" s="15"/>
      <c r="BE63" s="15"/>
      <c r="BF63" s="15"/>
      <c r="BG63" s="15"/>
      <c r="BH63" s="15"/>
      <c r="BI63" s="15"/>
      <c r="BJ63" s="15"/>
      <c r="BK63" s="15"/>
      <c r="BL63" s="15"/>
      <c r="BM63" s="15"/>
      <c r="BN63" s="15"/>
      <c r="BO63" s="15"/>
      <c r="BP63" s="15"/>
      <c r="BQ63" s="15"/>
      <c r="BR63" s="15"/>
      <c r="BS63" s="15"/>
      <c r="BT63" s="15"/>
      <c r="BU63" s="15"/>
      <c r="BV63" s="15"/>
      <c r="BW63" s="15"/>
      <c r="BX63" s="15"/>
      <c r="BY63" s="15"/>
      <c r="BZ63" s="15"/>
      <c r="CA63" s="15"/>
      <c r="CB63" s="15"/>
    </row>
    <row r="64" spans="1:80" s="2" customFormat="1" ht="49.5" customHeight="1" x14ac:dyDescent="0.25">
      <c r="A64" s="50" t="s">
        <v>142</v>
      </c>
      <c r="B64" s="51" t="s">
        <v>143</v>
      </c>
      <c r="C64" s="25" t="s">
        <v>49</v>
      </c>
      <c r="D64" s="25" t="s">
        <v>46</v>
      </c>
      <c r="E64" s="25" t="s">
        <v>46</v>
      </c>
      <c r="F64" s="25" t="s">
        <v>46</v>
      </c>
      <c r="G64" s="25" t="s">
        <v>46</v>
      </c>
      <c r="H64" s="26">
        <v>0</v>
      </c>
      <c r="I64" s="26">
        <v>0</v>
      </c>
      <c r="J64" s="26">
        <v>0</v>
      </c>
      <c r="K64" s="26">
        <f t="shared" si="45"/>
        <v>0</v>
      </c>
      <c r="L64" s="26">
        <v>0</v>
      </c>
      <c r="M64" s="26">
        <v>0</v>
      </c>
      <c r="N64" s="26">
        <v>0</v>
      </c>
      <c r="O64" s="26">
        <v>0</v>
      </c>
      <c r="P64" s="26">
        <f t="shared" si="87"/>
        <v>0</v>
      </c>
      <c r="Q64" s="26">
        <v>0</v>
      </c>
      <c r="R64" s="26">
        <v>0</v>
      </c>
      <c r="S64" s="26">
        <v>0</v>
      </c>
      <c r="T64" s="26">
        <v>0</v>
      </c>
      <c r="U64" s="26">
        <v>0</v>
      </c>
      <c r="V64" s="26">
        <v>0</v>
      </c>
      <c r="W64" s="26">
        <v>0</v>
      </c>
      <c r="X64" s="26">
        <f t="shared" si="18"/>
        <v>0</v>
      </c>
      <c r="Y64" s="26">
        <f t="shared" si="8"/>
        <v>0</v>
      </c>
      <c r="Z64" s="26">
        <f t="shared" si="50"/>
        <v>0</v>
      </c>
      <c r="AA64" s="26">
        <v>0</v>
      </c>
      <c r="AB64" s="26">
        <v>0</v>
      </c>
      <c r="AC64" s="26">
        <v>0</v>
      </c>
      <c r="AD64" s="26">
        <v>0</v>
      </c>
      <c r="AE64" s="26">
        <v>0</v>
      </c>
      <c r="AF64" s="26">
        <f t="shared" si="51"/>
        <v>0</v>
      </c>
      <c r="AG64" s="26">
        <v>0</v>
      </c>
      <c r="AH64" s="26">
        <f t="shared" si="25"/>
        <v>0</v>
      </c>
      <c r="AI64" s="26">
        <v>0</v>
      </c>
      <c r="AJ64" s="26">
        <f t="shared" si="11"/>
        <v>0</v>
      </c>
      <c r="AK64" s="26">
        <v>0</v>
      </c>
      <c r="AL64" s="26">
        <f t="shared" si="12"/>
        <v>0</v>
      </c>
      <c r="AM64" s="26">
        <f t="shared" si="13"/>
        <v>0</v>
      </c>
      <c r="AN64" s="26">
        <f t="shared" si="14"/>
        <v>0</v>
      </c>
      <c r="AO64" s="26" t="s">
        <v>46</v>
      </c>
      <c r="AP64" s="1"/>
      <c r="AQ64" s="1"/>
      <c r="AR64" s="15"/>
      <c r="AS64" s="15"/>
      <c r="AT64" s="63">
        <v>0</v>
      </c>
      <c r="AU64" s="15"/>
      <c r="AV64" s="15"/>
      <c r="AW64" s="15"/>
      <c r="AX64" s="15"/>
      <c r="AY64" s="15"/>
      <c r="AZ64" s="15"/>
      <c r="BA64" s="15"/>
      <c r="BB64" s="15"/>
      <c r="BC64" s="15"/>
      <c r="BD64" s="15"/>
      <c r="BE64" s="15"/>
      <c r="BF64" s="15"/>
      <c r="BG64" s="15"/>
      <c r="BH64" s="15"/>
      <c r="BI64" s="15"/>
      <c r="BJ64" s="15"/>
      <c r="BK64" s="15"/>
      <c r="BL64" s="15"/>
      <c r="BM64" s="15"/>
      <c r="BN64" s="15"/>
      <c r="BO64" s="15"/>
      <c r="BP64" s="15"/>
      <c r="BQ64" s="15"/>
      <c r="BR64" s="15"/>
      <c r="BS64" s="15"/>
      <c r="BT64" s="15"/>
      <c r="BU64" s="15"/>
      <c r="BV64" s="15"/>
      <c r="BW64" s="15"/>
      <c r="BX64" s="15"/>
      <c r="BY64" s="15"/>
      <c r="BZ64" s="15"/>
      <c r="CA64" s="15"/>
      <c r="CB64" s="15"/>
    </row>
    <row r="65" spans="1:80" s="2" customFormat="1" ht="52.5" customHeight="1" x14ac:dyDescent="0.25">
      <c r="A65" s="50" t="s">
        <v>144</v>
      </c>
      <c r="B65" s="51" t="s">
        <v>145</v>
      </c>
      <c r="C65" s="25" t="s">
        <v>49</v>
      </c>
      <c r="D65" s="25" t="s">
        <v>46</v>
      </c>
      <c r="E65" s="25" t="s">
        <v>46</v>
      </c>
      <c r="F65" s="25" t="s">
        <v>46</v>
      </c>
      <c r="G65" s="25" t="s">
        <v>46</v>
      </c>
      <c r="H65" s="26">
        <v>0</v>
      </c>
      <c r="I65" s="26">
        <v>0</v>
      </c>
      <c r="J65" s="26">
        <v>0</v>
      </c>
      <c r="K65" s="26">
        <f t="shared" si="45"/>
        <v>0</v>
      </c>
      <c r="L65" s="26">
        <v>0</v>
      </c>
      <c r="M65" s="26">
        <v>0</v>
      </c>
      <c r="N65" s="26">
        <v>0</v>
      </c>
      <c r="O65" s="26">
        <v>0</v>
      </c>
      <c r="P65" s="26">
        <f t="shared" si="87"/>
        <v>0</v>
      </c>
      <c r="Q65" s="26">
        <v>0</v>
      </c>
      <c r="R65" s="26">
        <v>0</v>
      </c>
      <c r="S65" s="26">
        <v>0</v>
      </c>
      <c r="T65" s="26">
        <v>0</v>
      </c>
      <c r="U65" s="26">
        <v>0</v>
      </c>
      <c r="V65" s="26">
        <v>0</v>
      </c>
      <c r="W65" s="26">
        <v>0</v>
      </c>
      <c r="X65" s="26">
        <f t="shared" si="18"/>
        <v>0</v>
      </c>
      <c r="Y65" s="26">
        <f t="shared" si="8"/>
        <v>0</v>
      </c>
      <c r="Z65" s="26">
        <f t="shared" si="50"/>
        <v>0</v>
      </c>
      <c r="AA65" s="26">
        <v>0</v>
      </c>
      <c r="AB65" s="26">
        <v>0</v>
      </c>
      <c r="AC65" s="26">
        <v>0</v>
      </c>
      <c r="AD65" s="26">
        <v>0</v>
      </c>
      <c r="AE65" s="26">
        <v>0</v>
      </c>
      <c r="AF65" s="26">
        <f t="shared" si="51"/>
        <v>0</v>
      </c>
      <c r="AG65" s="26">
        <v>0</v>
      </c>
      <c r="AH65" s="26">
        <f t="shared" si="25"/>
        <v>0</v>
      </c>
      <c r="AI65" s="26">
        <v>0</v>
      </c>
      <c r="AJ65" s="26">
        <f t="shared" si="11"/>
        <v>0</v>
      </c>
      <c r="AK65" s="26">
        <v>0</v>
      </c>
      <c r="AL65" s="26">
        <f t="shared" si="12"/>
        <v>0</v>
      </c>
      <c r="AM65" s="26">
        <f t="shared" si="13"/>
        <v>0</v>
      </c>
      <c r="AN65" s="26">
        <f t="shared" si="14"/>
        <v>0</v>
      </c>
      <c r="AO65" s="26" t="s">
        <v>46</v>
      </c>
      <c r="AP65" s="1"/>
      <c r="AQ65" s="1"/>
      <c r="AR65" s="15"/>
      <c r="AS65" s="15"/>
      <c r="AT65" s="63">
        <v>0</v>
      </c>
      <c r="AU65" s="15"/>
      <c r="AV65" s="15"/>
      <c r="AW65" s="15"/>
      <c r="AX65" s="15"/>
      <c r="AY65" s="15"/>
      <c r="AZ65" s="15"/>
      <c r="BA65" s="15"/>
      <c r="BB65" s="15"/>
      <c r="BC65" s="15"/>
      <c r="BD65" s="15"/>
      <c r="BE65" s="15"/>
      <c r="BF65" s="15"/>
      <c r="BG65" s="15"/>
      <c r="BH65" s="15"/>
      <c r="BI65" s="15"/>
      <c r="BJ65" s="15"/>
      <c r="BK65" s="15"/>
      <c r="BL65" s="15"/>
      <c r="BM65" s="15"/>
      <c r="BN65" s="15"/>
      <c r="BO65" s="15"/>
      <c r="BP65" s="15"/>
      <c r="BQ65" s="15"/>
      <c r="BR65" s="15"/>
      <c r="BS65" s="15"/>
      <c r="BT65" s="15"/>
      <c r="BU65" s="15"/>
      <c r="BV65" s="15"/>
      <c r="BW65" s="15"/>
      <c r="BX65" s="15"/>
      <c r="BY65" s="15"/>
      <c r="BZ65" s="15"/>
      <c r="CA65" s="15"/>
      <c r="CB65" s="15"/>
    </row>
    <row r="66" spans="1:80" s="2" customFormat="1" ht="46.5" customHeight="1" x14ac:dyDescent="0.25">
      <c r="A66" s="50" t="s">
        <v>146</v>
      </c>
      <c r="B66" s="51" t="s">
        <v>147</v>
      </c>
      <c r="C66" s="25" t="s">
        <v>49</v>
      </c>
      <c r="D66" s="25" t="s">
        <v>46</v>
      </c>
      <c r="E66" s="25" t="s">
        <v>46</v>
      </c>
      <c r="F66" s="25" t="s">
        <v>46</v>
      </c>
      <c r="G66" s="25" t="s">
        <v>46</v>
      </c>
      <c r="H66" s="26">
        <f t="shared" ref="H66:AA66" si="88">H67+H68</f>
        <v>0</v>
      </c>
      <c r="I66" s="26">
        <f t="shared" ref="I66" si="89">I67+I68</f>
        <v>0</v>
      </c>
      <c r="J66" s="26">
        <f t="shared" si="88"/>
        <v>0</v>
      </c>
      <c r="K66" s="26">
        <f t="shared" si="45"/>
        <v>14.133619824563198</v>
      </c>
      <c r="L66" s="26">
        <f t="shared" si="88"/>
        <v>0</v>
      </c>
      <c r="M66" s="26">
        <f t="shared" si="88"/>
        <v>0</v>
      </c>
      <c r="N66" s="26">
        <f t="shared" si="88"/>
        <v>14.133619824563198</v>
      </c>
      <c r="O66" s="26">
        <f t="shared" si="88"/>
        <v>0</v>
      </c>
      <c r="P66" s="26">
        <f t="shared" si="87"/>
        <v>9.0980259999999991</v>
      </c>
      <c r="Q66" s="26">
        <f t="shared" si="88"/>
        <v>0</v>
      </c>
      <c r="R66" s="26">
        <f t="shared" si="88"/>
        <v>0</v>
      </c>
      <c r="S66" s="26">
        <f t="shared" si="88"/>
        <v>9.0980259999999991</v>
      </c>
      <c r="T66" s="26">
        <f t="shared" si="88"/>
        <v>0</v>
      </c>
      <c r="U66" s="26">
        <f t="shared" si="88"/>
        <v>0</v>
      </c>
      <c r="V66" s="26">
        <f t="shared" si="88"/>
        <v>14.133619824563199</v>
      </c>
      <c r="W66" s="26">
        <f t="shared" si="88"/>
        <v>0</v>
      </c>
      <c r="X66" s="26">
        <f t="shared" si="18"/>
        <v>6.3465938245631994</v>
      </c>
      <c r="Y66" s="26">
        <f t="shared" si="8"/>
        <v>0</v>
      </c>
      <c r="Z66" s="26">
        <f>AH66+AI66+AK66</f>
        <v>7.6575938245631994</v>
      </c>
      <c r="AA66" s="26">
        <f t="shared" si="88"/>
        <v>0</v>
      </c>
      <c r="AB66" s="26">
        <v>0</v>
      </c>
      <c r="AC66" s="26">
        <f>AC67+AC68</f>
        <v>7.7870259999999991</v>
      </c>
      <c r="AD66" s="26">
        <f>AD67+AD68</f>
        <v>7.7370000000000001</v>
      </c>
      <c r="AE66" s="26">
        <f t="shared" ref="AE66:AK66" si="90">AE67+AE68</f>
        <v>0</v>
      </c>
      <c r="AF66" s="26">
        <f t="shared" si="51"/>
        <v>0</v>
      </c>
      <c r="AG66" s="26">
        <f t="shared" si="90"/>
        <v>0</v>
      </c>
      <c r="AH66" s="26">
        <f>AH67+AH68</f>
        <v>1.3109999999999999</v>
      </c>
      <c r="AI66" s="26">
        <f t="shared" si="90"/>
        <v>6.3465938245631994</v>
      </c>
      <c r="AJ66" s="26">
        <v>0</v>
      </c>
      <c r="AK66" s="26">
        <f t="shared" si="90"/>
        <v>0</v>
      </c>
      <c r="AL66" s="26">
        <f t="shared" si="12"/>
        <v>0</v>
      </c>
      <c r="AM66" s="26">
        <f t="shared" si="13"/>
        <v>14.083593824563199</v>
      </c>
      <c r="AN66" s="26">
        <f t="shared" si="14"/>
        <v>15.394593824563199</v>
      </c>
      <c r="AO66" s="26" t="s">
        <v>46</v>
      </c>
      <c r="AP66" s="1"/>
      <c r="AQ66" s="1"/>
      <c r="AR66" s="15"/>
      <c r="AS66" s="15"/>
      <c r="AT66" s="63">
        <v>3.7724862737390088E-4</v>
      </c>
      <c r="AU66" s="15"/>
      <c r="AV66" s="15"/>
      <c r="AW66" s="15"/>
      <c r="AX66" s="15"/>
      <c r="AY66" s="15"/>
      <c r="AZ66" s="15"/>
      <c r="BA66" s="15"/>
      <c r="BB66" s="15"/>
      <c r="BC66" s="15"/>
      <c r="BD66" s="15"/>
      <c r="BE66" s="15"/>
      <c r="BF66" s="15"/>
      <c r="BG66" s="15"/>
      <c r="BH66" s="15"/>
      <c r="BI66" s="15"/>
      <c r="BJ66" s="15"/>
      <c r="BK66" s="15"/>
      <c r="BL66" s="15"/>
      <c r="BM66" s="15"/>
      <c r="BN66" s="15"/>
      <c r="BO66" s="15"/>
      <c r="BP66" s="15"/>
      <c r="BQ66" s="15"/>
      <c r="BR66" s="15"/>
      <c r="BS66" s="15"/>
      <c r="BT66" s="15"/>
      <c r="BU66" s="15"/>
      <c r="BV66" s="15"/>
      <c r="BW66" s="15"/>
      <c r="BX66" s="15"/>
      <c r="BY66" s="15"/>
      <c r="BZ66" s="15"/>
      <c r="CA66" s="15"/>
      <c r="CB66" s="15"/>
    </row>
    <row r="67" spans="1:80" s="2" customFormat="1" ht="41.25" customHeight="1" x14ac:dyDescent="0.25">
      <c r="A67" s="50" t="s">
        <v>148</v>
      </c>
      <c r="B67" s="51" t="s">
        <v>149</v>
      </c>
      <c r="C67" s="25" t="s">
        <v>49</v>
      </c>
      <c r="D67" s="25" t="s">
        <v>46</v>
      </c>
      <c r="E67" s="25" t="s">
        <v>46</v>
      </c>
      <c r="F67" s="25" t="s">
        <v>46</v>
      </c>
      <c r="G67" s="25" t="s">
        <v>46</v>
      </c>
      <c r="H67" s="26">
        <v>0</v>
      </c>
      <c r="I67" s="26">
        <v>0</v>
      </c>
      <c r="J67" s="26">
        <v>0</v>
      </c>
      <c r="K67" s="26">
        <f t="shared" si="45"/>
        <v>0</v>
      </c>
      <c r="L67" s="26">
        <v>0</v>
      </c>
      <c r="M67" s="26">
        <v>0</v>
      </c>
      <c r="N67" s="26">
        <v>0</v>
      </c>
      <c r="O67" s="26">
        <v>0</v>
      </c>
      <c r="P67" s="26">
        <f t="shared" si="87"/>
        <v>0</v>
      </c>
      <c r="Q67" s="26">
        <v>0</v>
      </c>
      <c r="R67" s="26">
        <v>0</v>
      </c>
      <c r="S67" s="26">
        <v>0</v>
      </c>
      <c r="T67" s="26">
        <v>0</v>
      </c>
      <c r="U67" s="26">
        <v>0</v>
      </c>
      <c r="V67" s="26">
        <v>0</v>
      </c>
      <c r="W67" s="26">
        <v>0</v>
      </c>
      <c r="X67" s="26">
        <f t="shared" si="18"/>
        <v>0</v>
      </c>
      <c r="Y67" s="26">
        <f t="shared" si="8"/>
        <v>0</v>
      </c>
      <c r="Z67" s="26">
        <f t="shared" ref="Z67:Z68" si="91">AH67+AI67+AK67</f>
        <v>0</v>
      </c>
      <c r="AA67" s="26">
        <v>0</v>
      </c>
      <c r="AB67" s="26">
        <v>0</v>
      </c>
      <c r="AC67" s="26">
        <v>0</v>
      </c>
      <c r="AD67" s="26">
        <v>0</v>
      </c>
      <c r="AE67" s="26">
        <v>0</v>
      </c>
      <c r="AF67" s="26">
        <f t="shared" si="51"/>
        <v>0</v>
      </c>
      <c r="AG67" s="26">
        <v>0</v>
      </c>
      <c r="AH67" s="26">
        <f t="shared" si="25"/>
        <v>0</v>
      </c>
      <c r="AI67" s="26">
        <v>0</v>
      </c>
      <c r="AJ67" s="26">
        <f t="shared" si="11"/>
        <v>0</v>
      </c>
      <c r="AK67" s="26">
        <v>0</v>
      </c>
      <c r="AL67" s="26">
        <f t="shared" si="12"/>
        <v>0</v>
      </c>
      <c r="AM67" s="26">
        <f t="shared" si="13"/>
        <v>0</v>
      </c>
      <c r="AN67" s="26">
        <f t="shared" si="14"/>
        <v>0</v>
      </c>
      <c r="AO67" s="26" t="s">
        <v>46</v>
      </c>
      <c r="AP67" s="1"/>
      <c r="AQ67" s="1"/>
      <c r="AR67" s="15"/>
      <c r="AS67" s="15"/>
      <c r="AT67" s="63">
        <v>0</v>
      </c>
      <c r="AU67" s="15"/>
      <c r="AV67" s="15"/>
      <c r="AW67" s="15"/>
      <c r="AX67" s="15"/>
      <c r="AY67" s="15"/>
      <c r="AZ67" s="15"/>
      <c r="BA67" s="15"/>
      <c r="BB67" s="15"/>
      <c r="BC67" s="15"/>
      <c r="BD67" s="15"/>
      <c r="BE67" s="15"/>
      <c r="BF67" s="15"/>
      <c r="BG67" s="15"/>
      <c r="BH67" s="15"/>
      <c r="BI67" s="15"/>
      <c r="BJ67" s="15"/>
      <c r="BK67" s="15"/>
      <c r="BL67" s="15"/>
      <c r="BM67" s="15"/>
      <c r="BN67" s="15"/>
      <c r="BO67" s="15"/>
      <c r="BP67" s="15"/>
      <c r="BQ67" s="15"/>
      <c r="BR67" s="15"/>
      <c r="BS67" s="15"/>
      <c r="BT67" s="15"/>
      <c r="BU67" s="15"/>
      <c r="BV67" s="15"/>
      <c r="BW67" s="15"/>
      <c r="BX67" s="15"/>
      <c r="BY67" s="15"/>
      <c r="BZ67" s="15"/>
      <c r="CA67" s="15"/>
      <c r="CB67" s="15"/>
    </row>
    <row r="68" spans="1:80" s="2" customFormat="1" ht="50.25" customHeight="1" x14ac:dyDescent="0.25">
      <c r="A68" s="50" t="s">
        <v>150</v>
      </c>
      <c r="B68" s="51" t="s">
        <v>151</v>
      </c>
      <c r="C68" s="25" t="s">
        <v>49</v>
      </c>
      <c r="D68" s="25" t="s">
        <v>46</v>
      </c>
      <c r="E68" s="25" t="s">
        <v>46</v>
      </c>
      <c r="F68" s="25" t="s">
        <v>46</v>
      </c>
      <c r="G68" s="25" t="s">
        <v>46</v>
      </c>
      <c r="H68" s="26">
        <f t="shared" ref="H68:AA68" si="92">H69</f>
        <v>0</v>
      </c>
      <c r="I68" s="26">
        <f t="shared" si="92"/>
        <v>0</v>
      </c>
      <c r="J68" s="26">
        <f t="shared" si="92"/>
        <v>0</v>
      </c>
      <c r="K68" s="26">
        <f t="shared" si="45"/>
        <v>14.133619824563198</v>
      </c>
      <c r="L68" s="26">
        <f t="shared" si="92"/>
        <v>0</v>
      </c>
      <c r="M68" s="26">
        <f t="shared" si="92"/>
        <v>0</v>
      </c>
      <c r="N68" s="26">
        <f t="shared" si="92"/>
        <v>14.133619824563198</v>
      </c>
      <c r="O68" s="26">
        <f t="shared" si="92"/>
        <v>0</v>
      </c>
      <c r="P68" s="26">
        <f t="shared" si="87"/>
        <v>9.0980259999999991</v>
      </c>
      <c r="Q68" s="26">
        <f t="shared" si="92"/>
        <v>0</v>
      </c>
      <c r="R68" s="26">
        <f t="shared" si="92"/>
        <v>0</v>
      </c>
      <c r="S68" s="26">
        <f t="shared" si="92"/>
        <v>9.0980259999999991</v>
      </c>
      <c r="T68" s="26">
        <f t="shared" si="92"/>
        <v>0</v>
      </c>
      <c r="U68" s="26">
        <f t="shared" si="92"/>
        <v>0</v>
      </c>
      <c r="V68" s="26">
        <f t="shared" si="92"/>
        <v>14.133619824563199</v>
      </c>
      <c r="W68" s="26">
        <f t="shared" si="92"/>
        <v>0</v>
      </c>
      <c r="X68" s="26">
        <f t="shared" si="18"/>
        <v>6.3465938245631994</v>
      </c>
      <c r="Y68" s="26">
        <f t="shared" si="8"/>
        <v>0</v>
      </c>
      <c r="Z68" s="26">
        <f t="shared" si="91"/>
        <v>7.6575938245631994</v>
      </c>
      <c r="AA68" s="26">
        <f t="shared" si="92"/>
        <v>0</v>
      </c>
      <c r="AB68" s="26">
        <v>0</v>
      </c>
      <c r="AC68" s="26">
        <f>AC69</f>
        <v>7.7870259999999991</v>
      </c>
      <c r="AD68" s="26">
        <f>AD69</f>
        <v>7.7370000000000001</v>
      </c>
      <c r="AE68" s="26">
        <f t="shared" ref="AE68:AK68" si="93">AE69</f>
        <v>0</v>
      </c>
      <c r="AF68" s="26">
        <f t="shared" si="51"/>
        <v>0</v>
      </c>
      <c r="AG68" s="26">
        <f t="shared" si="93"/>
        <v>0</v>
      </c>
      <c r="AH68" s="26">
        <f>AH69</f>
        <v>1.3109999999999999</v>
      </c>
      <c r="AI68" s="26">
        <f t="shared" si="93"/>
        <v>6.3465938245631994</v>
      </c>
      <c r="AJ68" s="26">
        <v>0</v>
      </c>
      <c r="AK68" s="26">
        <f t="shared" si="93"/>
        <v>0</v>
      </c>
      <c r="AL68" s="26">
        <f t="shared" si="12"/>
        <v>0</v>
      </c>
      <c r="AM68" s="26">
        <f t="shared" si="13"/>
        <v>14.083593824563199</v>
      </c>
      <c r="AN68" s="26">
        <f t="shared" si="14"/>
        <v>15.394593824563199</v>
      </c>
      <c r="AO68" s="26" t="s">
        <v>46</v>
      </c>
      <c r="AP68" s="1"/>
      <c r="AQ68" s="1"/>
      <c r="AR68" s="15"/>
      <c r="AS68" s="15"/>
      <c r="AT68" s="63">
        <v>3.7724862737390088E-4</v>
      </c>
      <c r="AU68" s="15"/>
      <c r="AV68" s="15"/>
      <c r="AW68" s="15"/>
      <c r="AX68" s="15"/>
      <c r="AY68" s="15"/>
      <c r="AZ68" s="15"/>
      <c r="BA68" s="15"/>
      <c r="BB68" s="15"/>
      <c r="BC68" s="15"/>
      <c r="BD68" s="15"/>
      <c r="BE68" s="15"/>
      <c r="BF68" s="15"/>
      <c r="BG68" s="15"/>
      <c r="BH68" s="15"/>
      <c r="BI68" s="15"/>
      <c r="BJ68" s="15"/>
      <c r="BK68" s="15"/>
      <c r="BL68" s="15"/>
      <c r="BM68" s="15"/>
      <c r="BN68" s="15"/>
      <c r="BO68" s="15"/>
      <c r="BP68" s="15"/>
      <c r="BQ68" s="15"/>
      <c r="BR68" s="15"/>
      <c r="BS68" s="15"/>
      <c r="BT68" s="15"/>
      <c r="BU68" s="15"/>
      <c r="BV68" s="15"/>
      <c r="BW68" s="15"/>
      <c r="BX68" s="15"/>
      <c r="BY68" s="15"/>
      <c r="BZ68" s="15"/>
      <c r="CA68" s="15"/>
      <c r="CB68" s="15"/>
    </row>
    <row r="69" spans="1:80" s="8" customFormat="1" ht="45" customHeight="1" x14ac:dyDescent="0.25">
      <c r="A69" s="99" t="s">
        <v>152</v>
      </c>
      <c r="B69" s="93" t="s">
        <v>153</v>
      </c>
      <c r="C69" s="95" t="s">
        <v>154</v>
      </c>
      <c r="D69" s="95" t="s">
        <v>101</v>
      </c>
      <c r="E69" s="100">
        <v>2023</v>
      </c>
      <c r="F69" s="149">
        <v>2027</v>
      </c>
      <c r="G69" s="148" t="s">
        <v>46</v>
      </c>
      <c r="H69" s="96">
        <v>0</v>
      </c>
      <c r="I69" s="96">
        <v>0</v>
      </c>
      <c r="J69" s="96">
        <v>0</v>
      </c>
      <c r="K69" s="96">
        <f t="shared" si="45"/>
        <v>14.133619824563198</v>
      </c>
      <c r="L69" s="96">
        <v>0</v>
      </c>
      <c r="M69" s="96">
        <v>0</v>
      </c>
      <c r="N69" s="96">
        <f>K69</f>
        <v>14.133619824563198</v>
      </c>
      <c r="O69" s="96">
        <v>0</v>
      </c>
      <c r="P69" s="96">
        <f>AC69+AE69+AH69+AJ69+AL69</f>
        <v>9.0980259999999991</v>
      </c>
      <c r="Q69" s="96">
        <v>0</v>
      </c>
      <c r="R69" s="96">
        <v>0</v>
      </c>
      <c r="S69" s="142">
        <f>P69</f>
        <v>9.0980259999999991</v>
      </c>
      <c r="T69" s="96">
        <v>0</v>
      </c>
      <c r="U69" s="96">
        <v>0</v>
      </c>
      <c r="V69" s="96">
        <v>14.133619824563199</v>
      </c>
      <c r="W69" s="96">
        <v>0</v>
      </c>
      <c r="X69" s="96">
        <f t="shared" si="18"/>
        <v>6.3465938245631994</v>
      </c>
      <c r="Y69" s="96">
        <f t="shared" si="8"/>
        <v>0</v>
      </c>
      <c r="Z69" s="96">
        <f>AH69+AJ69+AL69</f>
        <v>1.3109999999999999</v>
      </c>
      <c r="AA69" s="96">
        <v>0</v>
      </c>
      <c r="AB69" s="96">
        <v>0</v>
      </c>
      <c r="AC69" s="96">
        <v>7.7870259999999991</v>
      </c>
      <c r="AD69" s="96">
        <v>7.7370000000000001</v>
      </c>
      <c r="AE69" s="96">
        <v>0</v>
      </c>
      <c r="AF69" s="96">
        <f t="shared" si="51"/>
        <v>0</v>
      </c>
      <c r="AG69" s="96">
        <v>0</v>
      </c>
      <c r="AH69" s="133">
        <v>1.3109999999999999</v>
      </c>
      <c r="AI69" s="96">
        <v>6.3465938245631994</v>
      </c>
      <c r="AJ69" s="96">
        <v>0</v>
      </c>
      <c r="AK69" s="96">
        <v>0</v>
      </c>
      <c r="AL69" s="96">
        <f t="shared" si="12"/>
        <v>0</v>
      </c>
      <c r="AM69" s="96">
        <f t="shared" si="13"/>
        <v>14.083593824563199</v>
      </c>
      <c r="AN69" s="96">
        <f t="shared" si="14"/>
        <v>15.394593824563199</v>
      </c>
      <c r="AO69" s="98" t="s">
        <v>252</v>
      </c>
      <c r="AP69" s="1"/>
      <c r="AQ69" s="1"/>
      <c r="AR69" s="15"/>
      <c r="AS69" s="15"/>
      <c r="AT69" s="40">
        <v>3.7724862737390088E-4</v>
      </c>
      <c r="AU69" s="91"/>
      <c r="AV69" s="91"/>
      <c r="AW69" s="91"/>
      <c r="AX69" s="91"/>
      <c r="AY69" s="91"/>
      <c r="AZ69" s="91"/>
      <c r="BA69" s="91"/>
      <c r="BB69" s="91"/>
      <c r="BC69" s="91"/>
      <c r="BD69" s="91"/>
      <c r="BE69" s="91"/>
      <c r="BF69" s="91"/>
      <c r="BG69" s="91"/>
      <c r="BH69" s="91"/>
      <c r="BI69" s="91"/>
      <c r="BJ69" s="91"/>
      <c r="BK69" s="91"/>
      <c r="BL69" s="91"/>
      <c r="BM69" s="91"/>
      <c r="BN69" s="91"/>
      <c r="BO69" s="91"/>
      <c r="BP69" s="91"/>
      <c r="BQ69" s="91"/>
      <c r="BR69" s="91"/>
      <c r="BS69" s="91"/>
      <c r="BT69" s="91"/>
      <c r="BU69" s="91"/>
      <c r="BV69" s="91"/>
      <c r="BW69" s="91"/>
      <c r="BX69" s="91"/>
      <c r="BY69" s="91"/>
      <c r="BZ69" s="91"/>
      <c r="CA69" s="91"/>
      <c r="CB69" s="91"/>
    </row>
    <row r="70" spans="1:80" s="2" customFormat="1" ht="72" customHeight="1" x14ac:dyDescent="0.25">
      <c r="A70" s="48" t="s">
        <v>155</v>
      </c>
      <c r="B70" s="49" t="s">
        <v>156</v>
      </c>
      <c r="C70" s="28" t="s">
        <v>49</v>
      </c>
      <c r="D70" s="28" t="s">
        <v>46</v>
      </c>
      <c r="E70" s="28" t="s">
        <v>46</v>
      </c>
      <c r="F70" s="28" t="s">
        <v>46</v>
      </c>
      <c r="G70" s="28" t="s">
        <v>46</v>
      </c>
      <c r="H70" s="29">
        <f t="shared" ref="H70:AB70" si="94">H71+H72</f>
        <v>0</v>
      </c>
      <c r="I70" s="29">
        <f t="shared" si="94"/>
        <v>0</v>
      </c>
      <c r="J70" s="29">
        <f t="shared" si="94"/>
        <v>0</v>
      </c>
      <c r="K70" s="29">
        <f t="shared" si="45"/>
        <v>0</v>
      </c>
      <c r="L70" s="29">
        <f t="shared" si="94"/>
        <v>0</v>
      </c>
      <c r="M70" s="29">
        <f t="shared" si="94"/>
        <v>0</v>
      </c>
      <c r="N70" s="29">
        <f t="shared" si="94"/>
        <v>0</v>
      </c>
      <c r="O70" s="29">
        <f t="shared" si="94"/>
        <v>0</v>
      </c>
      <c r="P70" s="29">
        <f t="shared" si="49"/>
        <v>0</v>
      </c>
      <c r="Q70" s="29">
        <f t="shared" si="94"/>
        <v>0</v>
      </c>
      <c r="R70" s="29">
        <f t="shared" si="94"/>
        <v>0</v>
      </c>
      <c r="S70" s="29">
        <f t="shared" si="94"/>
        <v>0</v>
      </c>
      <c r="T70" s="29">
        <f t="shared" si="94"/>
        <v>0</v>
      </c>
      <c r="U70" s="29">
        <f t="shared" si="94"/>
        <v>0</v>
      </c>
      <c r="V70" s="29">
        <f t="shared" si="94"/>
        <v>0</v>
      </c>
      <c r="W70" s="29">
        <f t="shared" si="94"/>
        <v>0</v>
      </c>
      <c r="X70" s="29">
        <f t="shared" si="18"/>
        <v>0</v>
      </c>
      <c r="Y70" s="29">
        <f t="shared" si="8"/>
        <v>0</v>
      </c>
      <c r="Z70" s="29">
        <f t="shared" si="50"/>
        <v>0</v>
      </c>
      <c r="AA70" s="29">
        <f t="shared" si="94"/>
        <v>0</v>
      </c>
      <c r="AB70" s="29">
        <f t="shared" si="94"/>
        <v>0</v>
      </c>
      <c r="AC70" s="29">
        <f>AC71+AC72</f>
        <v>0</v>
      </c>
      <c r="AD70" s="29">
        <f>AD71+AD72</f>
        <v>0</v>
      </c>
      <c r="AE70" s="29">
        <f t="shared" ref="AE70:AK70" si="95">AE71+AE72</f>
        <v>0</v>
      </c>
      <c r="AF70" s="29">
        <f t="shared" si="51"/>
        <v>0</v>
      </c>
      <c r="AG70" s="29">
        <f t="shared" si="95"/>
        <v>0</v>
      </c>
      <c r="AH70" s="29">
        <f t="shared" si="25"/>
        <v>0</v>
      </c>
      <c r="AI70" s="29">
        <f t="shared" si="95"/>
        <v>0</v>
      </c>
      <c r="AJ70" s="29">
        <f t="shared" si="11"/>
        <v>0</v>
      </c>
      <c r="AK70" s="29">
        <f t="shared" si="95"/>
        <v>0</v>
      </c>
      <c r="AL70" s="29">
        <f t="shared" si="12"/>
        <v>0</v>
      </c>
      <c r="AM70" s="29">
        <f t="shared" si="13"/>
        <v>0</v>
      </c>
      <c r="AN70" s="29">
        <f t="shared" si="14"/>
        <v>0</v>
      </c>
      <c r="AO70" s="29" t="s">
        <v>46</v>
      </c>
      <c r="AP70" s="1"/>
      <c r="AQ70" s="1"/>
      <c r="AR70" s="15"/>
      <c r="AS70" s="15"/>
      <c r="AT70" s="40">
        <v>0</v>
      </c>
      <c r="AU70" s="15"/>
      <c r="AV70" s="15"/>
      <c r="AW70" s="15"/>
      <c r="AX70" s="15"/>
      <c r="AY70" s="15"/>
      <c r="AZ70" s="15"/>
      <c r="BA70" s="15"/>
      <c r="BB70" s="15"/>
      <c r="BC70" s="15"/>
      <c r="BD70" s="15"/>
      <c r="BE70" s="15"/>
      <c r="BF70" s="15"/>
      <c r="BG70" s="15"/>
      <c r="BH70" s="15"/>
      <c r="BI70" s="15"/>
      <c r="BJ70" s="15"/>
      <c r="BK70" s="15"/>
      <c r="BL70" s="15"/>
      <c r="BM70" s="15"/>
      <c r="BN70" s="15"/>
      <c r="BO70" s="15"/>
      <c r="BP70" s="15"/>
      <c r="BQ70" s="15"/>
      <c r="BR70" s="15"/>
      <c r="BS70" s="15"/>
      <c r="BT70" s="15"/>
      <c r="BU70" s="15"/>
      <c r="BV70" s="15"/>
      <c r="BW70" s="15"/>
      <c r="BX70" s="15"/>
      <c r="BY70" s="15"/>
      <c r="BZ70" s="15"/>
      <c r="CA70" s="15"/>
      <c r="CB70" s="15"/>
    </row>
    <row r="71" spans="1:80" s="2" customFormat="1" ht="76.5" customHeight="1" x14ac:dyDescent="0.25">
      <c r="A71" s="48" t="s">
        <v>157</v>
      </c>
      <c r="B71" s="49" t="s">
        <v>158</v>
      </c>
      <c r="C71" s="28" t="s">
        <v>49</v>
      </c>
      <c r="D71" s="28" t="s">
        <v>46</v>
      </c>
      <c r="E71" s="28" t="s">
        <v>46</v>
      </c>
      <c r="F71" s="28" t="s">
        <v>46</v>
      </c>
      <c r="G71" s="28" t="s">
        <v>46</v>
      </c>
      <c r="H71" s="29">
        <v>0</v>
      </c>
      <c r="I71" s="29">
        <v>0</v>
      </c>
      <c r="J71" s="29">
        <v>0</v>
      </c>
      <c r="K71" s="29">
        <f t="shared" si="45"/>
        <v>0</v>
      </c>
      <c r="L71" s="29">
        <v>0</v>
      </c>
      <c r="M71" s="29">
        <v>0</v>
      </c>
      <c r="N71" s="29">
        <v>0</v>
      </c>
      <c r="O71" s="29">
        <v>0</v>
      </c>
      <c r="P71" s="29">
        <f t="shared" si="49"/>
        <v>0</v>
      </c>
      <c r="Q71" s="29">
        <v>0</v>
      </c>
      <c r="R71" s="29">
        <v>0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f t="shared" si="18"/>
        <v>0</v>
      </c>
      <c r="Y71" s="29">
        <f t="shared" si="8"/>
        <v>0</v>
      </c>
      <c r="Z71" s="29">
        <f t="shared" si="50"/>
        <v>0</v>
      </c>
      <c r="AA71" s="29">
        <v>0</v>
      </c>
      <c r="AB71" s="29">
        <v>0</v>
      </c>
      <c r="AC71" s="29">
        <v>0</v>
      </c>
      <c r="AD71" s="29">
        <v>0</v>
      </c>
      <c r="AE71" s="29">
        <v>0</v>
      </c>
      <c r="AF71" s="29">
        <f t="shared" si="51"/>
        <v>0</v>
      </c>
      <c r="AG71" s="29">
        <v>0</v>
      </c>
      <c r="AH71" s="29">
        <f t="shared" si="25"/>
        <v>0</v>
      </c>
      <c r="AI71" s="29">
        <v>0</v>
      </c>
      <c r="AJ71" s="29">
        <f t="shared" si="11"/>
        <v>0</v>
      </c>
      <c r="AK71" s="29">
        <v>0</v>
      </c>
      <c r="AL71" s="29">
        <f t="shared" si="12"/>
        <v>0</v>
      </c>
      <c r="AM71" s="29">
        <f t="shared" si="13"/>
        <v>0</v>
      </c>
      <c r="AN71" s="29">
        <f t="shared" si="14"/>
        <v>0</v>
      </c>
      <c r="AO71" s="29" t="s">
        <v>46</v>
      </c>
      <c r="AP71" s="1"/>
      <c r="AQ71" s="1"/>
      <c r="AR71" s="15"/>
      <c r="AS71" s="15"/>
      <c r="AT71" s="40">
        <v>0</v>
      </c>
      <c r="AU71" s="15"/>
      <c r="AV71" s="15"/>
      <c r="AW71" s="15"/>
      <c r="AX71" s="15"/>
      <c r="AY71" s="15"/>
      <c r="AZ71" s="15"/>
      <c r="BA71" s="15"/>
      <c r="BB71" s="15"/>
      <c r="BC71" s="15"/>
      <c r="BD71" s="15"/>
      <c r="BE71" s="15"/>
      <c r="BF71" s="15"/>
      <c r="BG71" s="15"/>
      <c r="BH71" s="15"/>
      <c r="BI71" s="15"/>
      <c r="BJ71" s="15"/>
      <c r="BK71" s="15"/>
      <c r="BL71" s="15"/>
      <c r="BM71" s="15"/>
      <c r="BN71" s="15"/>
      <c r="BO71" s="15"/>
      <c r="BP71" s="15"/>
      <c r="BQ71" s="15"/>
      <c r="BR71" s="15"/>
      <c r="BS71" s="15"/>
      <c r="BT71" s="15"/>
      <c r="BU71" s="15"/>
      <c r="BV71" s="15"/>
      <c r="BW71" s="15"/>
      <c r="BX71" s="15"/>
      <c r="BY71" s="15"/>
      <c r="BZ71" s="15"/>
      <c r="CA71" s="15"/>
      <c r="CB71" s="15"/>
    </row>
    <row r="72" spans="1:80" s="2" customFormat="1" ht="69.75" customHeight="1" x14ac:dyDescent="0.25">
      <c r="A72" s="48" t="s">
        <v>159</v>
      </c>
      <c r="B72" s="49" t="s">
        <v>160</v>
      </c>
      <c r="C72" s="28" t="s">
        <v>49</v>
      </c>
      <c r="D72" s="28" t="s">
        <v>46</v>
      </c>
      <c r="E72" s="28" t="s">
        <v>46</v>
      </c>
      <c r="F72" s="28" t="s">
        <v>46</v>
      </c>
      <c r="G72" s="28" t="s">
        <v>46</v>
      </c>
      <c r="H72" s="29">
        <v>0</v>
      </c>
      <c r="I72" s="29">
        <v>0</v>
      </c>
      <c r="J72" s="29">
        <v>0</v>
      </c>
      <c r="K72" s="29">
        <f t="shared" si="45"/>
        <v>0</v>
      </c>
      <c r="L72" s="29">
        <v>0</v>
      </c>
      <c r="M72" s="29">
        <v>0</v>
      </c>
      <c r="N72" s="29">
        <v>0</v>
      </c>
      <c r="O72" s="29">
        <v>0</v>
      </c>
      <c r="P72" s="29">
        <f t="shared" si="49"/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f t="shared" si="18"/>
        <v>0</v>
      </c>
      <c r="Y72" s="29">
        <f t="shared" si="8"/>
        <v>0</v>
      </c>
      <c r="Z72" s="29">
        <f t="shared" si="50"/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f t="shared" si="51"/>
        <v>0</v>
      </c>
      <c r="AG72" s="29">
        <v>0</v>
      </c>
      <c r="AH72" s="29">
        <f t="shared" si="25"/>
        <v>0</v>
      </c>
      <c r="AI72" s="29">
        <v>0</v>
      </c>
      <c r="AJ72" s="29">
        <f t="shared" si="11"/>
        <v>0</v>
      </c>
      <c r="AK72" s="29">
        <v>0</v>
      </c>
      <c r="AL72" s="29">
        <f t="shared" si="12"/>
        <v>0</v>
      </c>
      <c r="AM72" s="29">
        <f t="shared" si="13"/>
        <v>0</v>
      </c>
      <c r="AN72" s="29">
        <f t="shared" si="14"/>
        <v>0</v>
      </c>
      <c r="AO72" s="29" t="s">
        <v>46</v>
      </c>
      <c r="AP72" s="1"/>
      <c r="AQ72" s="1"/>
      <c r="AR72" s="15"/>
      <c r="AS72" s="15"/>
      <c r="AT72" s="40">
        <v>0</v>
      </c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  <c r="BM72" s="15"/>
      <c r="BN72" s="15"/>
      <c r="BO72" s="15"/>
      <c r="BP72" s="15"/>
      <c r="BQ72" s="15"/>
      <c r="BR72" s="15"/>
      <c r="BS72" s="15"/>
      <c r="BT72" s="15"/>
      <c r="BU72" s="15"/>
      <c r="BV72" s="15"/>
      <c r="BW72" s="15"/>
      <c r="BX72" s="15"/>
      <c r="BY72" s="15"/>
      <c r="BZ72" s="15"/>
      <c r="CA72" s="15"/>
      <c r="CB72" s="15"/>
    </row>
    <row r="73" spans="1:80" s="2" customFormat="1" ht="45" customHeight="1" x14ac:dyDescent="0.25">
      <c r="A73" s="42" t="s">
        <v>161</v>
      </c>
      <c r="B73" s="43" t="s">
        <v>162</v>
      </c>
      <c r="C73" s="31" t="s">
        <v>49</v>
      </c>
      <c r="D73" s="31" t="s">
        <v>46</v>
      </c>
      <c r="E73" s="31" t="s">
        <v>46</v>
      </c>
      <c r="F73" s="31" t="s">
        <v>46</v>
      </c>
      <c r="G73" s="31" t="s">
        <v>46</v>
      </c>
      <c r="H73" s="32">
        <f t="shared" ref="H73:AB73" si="96">H74+H78</f>
        <v>0.99186845000000001</v>
      </c>
      <c r="I73" s="32">
        <f t="shared" si="96"/>
        <v>0.61099999999999999</v>
      </c>
      <c r="J73" s="32">
        <f t="shared" si="96"/>
        <v>0</v>
      </c>
      <c r="K73" s="32">
        <f>AC73+AE73+AG73+AI73+AK73</f>
        <v>11.72686438</v>
      </c>
      <c r="L73" s="32">
        <f t="shared" si="96"/>
        <v>0</v>
      </c>
      <c r="M73" s="32">
        <f t="shared" si="96"/>
        <v>6.2550023800000005</v>
      </c>
      <c r="N73" s="32">
        <f t="shared" si="96"/>
        <v>5.4719999999999995</v>
      </c>
      <c r="O73" s="32">
        <f t="shared" si="96"/>
        <v>0</v>
      </c>
      <c r="P73" s="32">
        <f>AC73+AE73+AH73+AJ73+AL73</f>
        <v>18.097864380000001</v>
      </c>
      <c r="Q73" s="32">
        <f t="shared" si="96"/>
        <v>0</v>
      </c>
      <c r="R73" s="32">
        <f t="shared" si="96"/>
        <v>12.62603438</v>
      </c>
      <c r="S73" s="32">
        <f t="shared" si="96"/>
        <v>5.4718299999999997</v>
      </c>
      <c r="T73" s="32">
        <f t="shared" si="96"/>
        <v>0</v>
      </c>
      <c r="U73" s="32">
        <f t="shared" si="96"/>
        <v>4.5740450000000002E-2</v>
      </c>
      <c r="V73" s="32">
        <f t="shared" si="96"/>
        <v>0</v>
      </c>
      <c r="W73" s="32">
        <f t="shared" si="96"/>
        <v>0</v>
      </c>
      <c r="X73" s="32">
        <f t="shared" si="18"/>
        <v>0</v>
      </c>
      <c r="Y73" s="32">
        <f t="shared" si="8"/>
        <v>0.61099999999999999</v>
      </c>
      <c r="Z73" s="32">
        <f>AH73+AI73+AK73</f>
        <v>6.3710000000000004</v>
      </c>
      <c r="AA73" s="32">
        <f t="shared" si="96"/>
        <v>0</v>
      </c>
      <c r="AB73" s="32">
        <f t="shared" si="96"/>
        <v>0</v>
      </c>
      <c r="AC73" s="32">
        <f>AC74+AC78</f>
        <v>0.56367838000000003</v>
      </c>
      <c r="AD73" s="32">
        <f>AD74+AD78</f>
        <v>0.56299999999999994</v>
      </c>
      <c r="AE73" s="32">
        <f>AE74+AE78</f>
        <v>11.163186</v>
      </c>
      <c r="AF73" s="32">
        <f>AF74+AF78</f>
        <v>9.264113</v>
      </c>
      <c r="AG73" s="32">
        <f t="shared" ref="AG73:AK73" si="97">AG74+AG78</f>
        <v>0</v>
      </c>
      <c r="AH73" s="32">
        <f>+AH78+AH74</f>
        <v>6.3710000000000004</v>
      </c>
      <c r="AI73" s="32">
        <f t="shared" si="97"/>
        <v>0</v>
      </c>
      <c r="AJ73" s="32">
        <f t="shared" si="11"/>
        <v>0</v>
      </c>
      <c r="AK73" s="32">
        <f t="shared" si="97"/>
        <v>0</v>
      </c>
      <c r="AL73" s="32">
        <f t="shared" si="12"/>
        <v>0</v>
      </c>
      <c r="AM73" s="32">
        <f t="shared" si="13"/>
        <v>9.8271130000000007</v>
      </c>
      <c r="AN73" s="32">
        <f t="shared" si="14"/>
        <v>16.198112999999999</v>
      </c>
      <c r="AO73" s="32" t="s">
        <v>46</v>
      </c>
      <c r="AP73" s="1"/>
      <c r="AQ73" s="1"/>
      <c r="AR73" s="15"/>
      <c r="AS73" s="15"/>
      <c r="AT73" s="40">
        <v>1.5045465901508075E-5</v>
      </c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  <c r="BM73" s="15"/>
      <c r="BN73" s="15"/>
      <c r="BO73" s="15"/>
      <c r="BP73" s="15"/>
      <c r="BQ73" s="15"/>
      <c r="BR73" s="15"/>
      <c r="BS73" s="15"/>
      <c r="BT73" s="15"/>
      <c r="BU73" s="15"/>
      <c r="BV73" s="15"/>
      <c r="BW73" s="15"/>
      <c r="BX73" s="15"/>
      <c r="BY73" s="15"/>
      <c r="BZ73" s="15"/>
      <c r="CA73" s="15"/>
      <c r="CB73" s="15"/>
    </row>
    <row r="74" spans="1:80" s="5" customFormat="1" ht="45" customHeight="1" x14ac:dyDescent="0.25">
      <c r="A74" s="42" t="s">
        <v>163</v>
      </c>
      <c r="B74" s="43" t="s">
        <v>164</v>
      </c>
      <c r="C74" s="31" t="s">
        <v>49</v>
      </c>
      <c r="D74" s="31" t="s">
        <v>46</v>
      </c>
      <c r="E74" s="31" t="s">
        <v>46</v>
      </c>
      <c r="F74" s="31" t="s">
        <v>46</v>
      </c>
      <c r="G74" s="31" t="s">
        <v>46</v>
      </c>
      <c r="H74" s="32">
        <f>H75+H76+H77</f>
        <v>0.12105876</v>
      </c>
      <c r="I74" s="32">
        <f>I75+I76+I77</f>
        <v>0.61099999999999999</v>
      </c>
      <c r="J74" s="32">
        <f t="shared" ref="J74:Q74" si="98">J75+J76+J77</f>
        <v>0</v>
      </c>
      <c r="K74" s="32">
        <f t="shared" si="45"/>
        <v>4.8597523799999998</v>
      </c>
      <c r="L74" s="32">
        <f t="shared" si="98"/>
        <v>0</v>
      </c>
      <c r="M74" s="32">
        <f t="shared" si="98"/>
        <v>4.8600023800000001</v>
      </c>
      <c r="N74" s="32">
        <f t="shared" si="98"/>
        <v>0</v>
      </c>
      <c r="O74" s="32">
        <f t="shared" si="98"/>
        <v>0</v>
      </c>
      <c r="P74" s="32">
        <f>AC74+AE74+AH74+AJ74+AL74</f>
        <v>11.23075238</v>
      </c>
      <c r="Q74" s="32">
        <f t="shared" si="98"/>
        <v>0</v>
      </c>
      <c r="R74" s="32">
        <f>R75+R76+R77</f>
        <v>11.23075238</v>
      </c>
      <c r="S74" s="32">
        <f t="shared" ref="S74:AL74" si="99">S75+S76+S77</f>
        <v>0</v>
      </c>
      <c r="T74" s="32">
        <f t="shared" si="99"/>
        <v>0</v>
      </c>
      <c r="U74" s="32">
        <f t="shared" si="99"/>
        <v>4.5740450000000002E-2</v>
      </c>
      <c r="V74" s="32">
        <f t="shared" si="99"/>
        <v>0</v>
      </c>
      <c r="W74" s="32">
        <f t="shared" si="99"/>
        <v>0</v>
      </c>
      <c r="X74" s="32">
        <f t="shared" si="18"/>
        <v>0</v>
      </c>
      <c r="Y74" s="32">
        <f t="shared" si="8"/>
        <v>0.61099999999999999</v>
      </c>
      <c r="Z74" s="32">
        <f t="shared" ref="Z74:Z77" si="100">AH74+AI74+AK74</f>
        <v>6.3710000000000004</v>
      </c>
      <c r="AA74" s="32">
        <f t="shared" si="99"/>
        <v>0</v>
      </c>
      <c r="AB74" s="32">
        <f t="shared" si="99"/>
        <v>0</v>
      </c>
      <c r="AC74" s="32">
        <f t="shared" si="99"/>
        <v>0.56367838000000003</v>
      </c>
      <c r="AD74" s="32">
        <f t="shared" si="99"/>
        <v>0.56299999999999994</v>
      </c>
      <c r="AE74" s="32">
        <f t="shared" si="99"/>
        <v>4.2960739999999999</v>
      </c>
      <c r="AF74" s="32">
        <f t="shared" si="99"/>
        <v>2.9504899999999998</v>
      </c>
      <c r="AG74" s="32">
        <f t="shared" si="99"/>
        <v>0</v>
      </c>
      <c r="AH74" s="32">
        <f t="shared" si="99"/>
        <v>6.3710000000000004</v>
      </c>
      <c r="AI74" s="32">
        <f t="shared" si="99"/>
        <v>0</v>
      </c>
      <c r="AJ74" s="32">
        <f t="shared" si="99"/>
        <v>0</v>
      </c>
      <c r="AK74" s="32">
        <f t="shared" si="99"/>
        <v>0</v>
      </c>
      <c r="AL74" s="32">
        <f t="shared" si="99"/>
        <v>0</v>
      </c>
      <c r="AM74" s="32">
        <f t="shared" si="13"/>
        <v>3.51349</v>
      </c>
      <c r="AN74" s="32">
        <f t="shared" si="14"/>
        <v>9.8844899999999996</v>
      </c>
      <c r="AO74" s="32" t="s">
        <v>46</v>
      </c>
      <c r="AP74" s="1"/>
      <c r="AQ74" s="1"/>
      <c r="AR74" s="15"/>
      <c r="AS74" s="15"/>
      <c r="AT74" s="40">
        <v>1.5045465901508075E-5</v>
      </c>
    </row>
    <row r="75" spans="1:80" ht="37.5" customHeight="1" x14ac:dyDescent="0.25">
      <c r="A75" s="111" t="s">
        <v>192</v>
      </c>
      <c r="B75" s="112" t="s">
        <v>185</v>
      </c>
      <c r="C75" s="113" t="s">
        <v>193</v>
      </c>
      <c r="D75" s="114" t="s">
        <v>101</v>
      </c>
      <c r="E75" s="114">
        <v>2023</v>
      </c>
      <c r="F75" s="150">
        <v>2024</v>
      </c>
      <c r="G75" s="150" t="s">
        <v>46</v>
      </c>
      <c r="H75" s="142">
        <f>0.04574045+0.01364895</f>
        <v>5.9389400000000002E-2</v>
      </c>
      <c r="I75" s="115">
        <v>0</v>
      </c>
      <c r="J75" s="115">
        <v>0</v>
      </c>
      <c r="K75" s="115">
        <f t="shared" si="45"/>
        <v>0.76700238000000009</v>
      </c>
      <c r="L75" s="115">
        <v>0</v>
      </c>
      <c r="M75" s="115">
        <f>K75</f>
        <v>0.76700238000000009</v>
      </c>
      <c r="N75" s="115">
        <v>0</v>
      </c>
      <c r="O75" s="115">
        <v>0</v>
      </c>
      <c r="P75" s="115">
        <f>AC75+AE75+AH75+AJ75+AL75</f>
        <v>0.76700238000000009</v>
      </c>
      <c r="Q75" s="115">
        <v>0</v>
      </c>
      <c r="R75" s="115">
        <f>P75</f>
        <v>0.76700238000000009</v>
      </c>
      <c r="S75" s="115">
        <v>0</v>
      </c>
      <c r="T75" s="115">
        <v>0</v>
      </c>
      <c r="U75" s="115">
        <v>4.5740450000000002E-2</v>
      </c>
      <c r="V75" s="115">
        <v>0</v>
      </c>
      <c r="W75" s="115">
        <v>0</v>
      </c>
      <c r="X75" s="115">
        <f t="shared" si="18"/>
        <v>0</v>
      </c>
      <c r="Y75" s="115">
        <f>I75</f>
        <v>0</v>
      </c>
      <c r="Z75" s="154">
        <f t="shared" si="100"/>
        <v>0</v>
      </c>
      <c r="AA75" s="115">
        <v>0</v>
      </c>
      <c r="AB75" s="115">
        <v>0</v>
      </c>
      <c r="AC75" s="115">
        <v>0.56367838000000003</v>
      </c>
      <c r="AD75" s="115">
        <v>0.56299999999999994</v>
      </c>
      <c r="AE75" s="135">
        <v>0.203324</v>
      </c>
      <c r="AF75" s="135">
        <v>0.226579</v>
      </c>
      <c r="AG75" s="115">
        <v>0</v>
      </c>
      <c r="AH75" s="115">
        <f t="shared" si="25"/>
        <v>0</v>
      </c>
      <c r="AI75" s="115">
        <v>0</v>
      </c>
      <c r="AJ75" s="115">
        <f t="shared" si="11"/>
        <v>0</v>
      </c>
      <c r="AK75" s="115">
        <v>0</v>
      </c>
      <c r="AL75" s="115">
        <f t="shared" si="12"/>
        <v>0</v>
      </c>
      <c r="AM75" s="115">
        <f t="shared" si="13"/>
        <v>0.78957899999999992</v>
      </c>
      <c r="AN75" s="115">
        <f t="shared" si="14"/>
        <v>0.78957899999999992</v>
      </c>
      <c r="AO75" s="32" t="s">
        <v>46</v>
      </c>
      <c r="AP75" s="1"/>
      <c r="AQ75" s="1"/>
      <c r="AR75" s="15"/>
      <c r="AS75" s="15"/>
      <c r="AT75" s="40">
        <v>1.5045465901508075E-5</v>
      </c>
    </row>
    <row r="76" spans="1:80" ht="111" customHeight="1" x14ac:dyDescent="0.25">
      <c r="A76" s="111" t="s">
        <v>227</v>
      </c>
      <c r="B76" s="112" t="s">
        <v>213</v>
      </c>
      <c r="C76" s="113" t="s">
        <v>214</v>
      </c>
      <c r="D76" s="114" t="s">
        <v>101</v>
      </c>
      <c r="E76" s="117">
        <v>2024</v>
      </c>
      <c r="F76" s="151">
        <v>2024</v>
      </c>
      <c r="G76" s="151" t="s">
        <v>46</v>
      </c>
      <c r="H76" s="142">
        <f>0.03360121+0.02806815</f>
        <v>6.1669359999999999E-2</v>
      </c>
      <c r="I76" s="115">
        <v>0</v>
      </c>
      <c r="J76" s="115">
        <v>0</v>
      </c>
      <c r="K76" s="115">
        <f t="shared" si="45"/>
        <v>0.64497000000000004</v>
      </c>
      <c r="L76" s="115">
        <v>0</v>
      </c>
      <c r="M76" s="115">
        <v>0.64500000000000002</v>
      </c>
      <c r="N76" s="115">
        <v>0</v>
      </c>
      <c r="O76" s="115">
        <v>0</v>
      </c>
      <c r="P76" s="115">
        <f t="shared" ref="P76" si="101">AC76+AE76+AH76+AJ76+AL76</f>
        <v>0.64497000000000004</v>
      </c>
      <c r="Q76" s="115">
        <v>0</v>
      </c>
      <c r="R76" s="115">
        <f t="shared" ref="R76:R77" si="102">P76</f>
        <v>0.64497000000000004</v>
      </c>
      <c r="S76" s="115">
        <v>0</v>
      </c>
      <c r="T76" s="115">
        <v>0</v>
      </c>
      <c r="U76" s="115">
        <v>0</v>
      </c>
      <c r="V76" s="115">
        <v>0</v>
      </c>
      <c r="W76" s="115">
        <v>0</v>
      </c>
      <c r="X76" s="115">
        <f t="shared" si="18"/>
        <v>0</v>
      </c>
      <c r="Y76" s="115">
        <f t="shared" si="8"/>
        <v>0</v>
      </c>
      <c r="Z76" s="154">
        <f t="shared" si="100"/>
        <v>0</v>
      </c>
      <c r="AA76" s="115">
        <v>0</v>
      </c>
      <c r="AB76" s="115">
        <v>0</v>
      </c>
      <c r="AC76" s="115">
        <v>0</v>
      </c>
      <c r="AD76" s="115">
        <v>0</v>
      </c>
      <c r="AE76" s="135">
        <v>0.64497000000000004</v>
      </c>
      <c r="AF76" s="135">
        <v>0.53225100000000003</v>
      </c>
      <c r="AG76" s="115">
        <v>0</v>
      </c>
      <c r="AH76" s="115">
        <v>0</v>
      </c>
      <c r="AI76" s="115">
        <v>0</v>
      </c>
      <c r="AJ76" s="115">
        <v>0</v>
      </c>
      <c r="AK76" s="115">
        <v>0</v>
      </c>
      <c r="AL76" s="115">
        <v>0</v>
      </c>
      <c r="AM76" s="115">
        <f t="shared" si="13"/>
        <v>0.53225100000000003</v>
      </c>
      <c r="AN76" s="115">
        <f t="shared" si="14"/>
        <v>0.53225100000000003</v>
      </c>
      <c r="AO76" s="32" t="s">
        <v>46</v>
      </c>
      <c r="AP76" s="1"/>
      <c r="AQ76" s="1"/>
      <c r="AR76" s="15"/>
      <c r="AS76" s="15"/>
      <c r="AT76" s="40"/>
    </row>
    <row r="77" spans="1:80" ht="81.75" customHeight="1" x14ac:dyDescent="0.25">
      <c r="A77" s="111" t="s">
        <v>228</v>
      </c>
      <c r="B77" s="112" t="s">
        <v>215</v>
      </c>
      <c r="C77" s="113" t="s">
        <v>216</v>
      </c>
      <c r="D77" s="114" t="s">
        <v>101</v>
      </c>
      <c r="E77" s="117">
        <v>2024</v>
      </c>
      <c r="F77" s="151">
        <v>2024</v>
      </c>
      <c r="G77" s="151">
        <v>2025</v>
      </c>
      <c r="H77" s="115">
        <v>0</v>
      </c>
      <c r="I77" s="115">
        <v>0.61099999999999999</v>
      </c>
      <c r="J77" s="115">
        <v>0</v>
      </c>
      <c r="K77" s="115">
        <f t="shared" si="45"/>
        <v>3.4477799999999998</v>
      </c>
      <c r="L77" s="115">
        <v>0</v>
      </c>
      <c r="M77" s="115">
        <v>3.448</v>
      </c>
      <c r="N77" s="115">
        <v>0</v>
      </c>
      <c r="O77" s="115">
        <v>0</v>
      </c>
      <c r="P77" s="115">
        <f>AC77+AE77+AH77+AJ77+AL77</f>
        <v>9.8187800000000003</v>
      </c>
      <c r="Q77" s="115">
        <v>0</v>
      </c>
      <c r="R77" s="115">
        <f t="shared" si="102"/>
        <v>9.8187800000000003</v>
      </c>
      <c r="S77" s="115">
        <v>0</v>
      </c>
      <c r="T77" s="115">
        <v>0</v>
      </c>
      <c r="U77" s="115">
        <v>0</v>
      </c>
      <c r="V77" s="115">
        <v>0</v>
      </c>
      <c r="W77" s="115">
        <v>0</v>
      </c>
      <c r="X77" s="115">
        <f t="shared" si="18"/>
        <v>0</v>
      </c>
      <c r="Y77" s="115">
        <f t="shared" ref="Y77:Y91" si="103">I77</f>
        <v>0.61099999999999999</v>
      </c>
      <c r="Z77" s="154">
        <f t="shared" si="100"/>
        <v>6.3710000000000004</v>
      </c>
      <c r="AA77" s="115">
        <v>0</v>
      </c>
      <c r="AB77" s="115">
        <v>0</v>
      </c>
      <c r="AC77" s="115">
        <v>0</v>
      </c>
      <c r="AD77" s="115">
        <v>0</v>
      </c>
      <c r="AE77" s="135">
        <f>2.62338+0.37349+0.45091</f>
        <v>3.4477799999999998</v>
      </c>
      <c r="AF77" s="135">
        <f>1.473364+0.45091+0.267386</f>
        <v>2.1916599999999997</v>
      </c>
      <c r="AG77" s="115">
        <v>0</v>
      </c>
      <c r="AH77" s="135">
        <v>6.3710000000000004</v>
      </c>
      <c r="AI77" s="115">
        <v>0</v>
      </c>
      <c r="AJ77" s="115">
        <v>0</v>
      </c>
      <c r="AK77" s="115">
        <v>0</v>
      </c>
      <c r="AL77" s="115">
        <v>0</v>
      </c>
      <c r="AM77" s="115">
        <f t="shared" ref="AM77:AM91" si="104">AD77+AF77+AG77+AI77+AK77</f>
        <v>2.1916599999999997</v>
      </c>
      <c r="AN77" s="115">
        <f t="shared" ref="AN77:AN91" si="105">AD77+AF77+AH77+AI77+AK77</f>
        <v>8.562660000000001</v>
      </c>
      <c r="AO77" s="116" t="s">
        <v>253</v>
      </c>
      <c r="AP77" s="1"/>
      <c r="AQ77" s="1"/>
      <c r="AR77" s="15"/>
      <c r="AS77" s="15"/>
      <c r="AT77" s="40"/>
    </row>
    <row r="78" spans="1:80" s="5" customFormat="1" ht="45" customHeight="1" x14ac:dyDescent="0.25">
      <c r="A78" s="42" t="s">
        <v>165</v>
      </c>
      <c r="B78" s="43" t="s">
        <v>166</v>
      </c>
      <c r="C78" s="31" t="s">
        <v>49</v>
      </c>
      <c r="D78" s="31" t="s">
        <v>46</v>
      </c>
      <c r="E78" s="31" t="s">
        <v>46</v>
      </c>
      <c r="F78" s="31" t="s">
        <v>46</v>
      </c>
      <c r="G78" s="31" t="s">
        <v>46</v>
      </c>
      <c r="H78" s="44">
        <f t="shared" ref="H78:R78" si="106">H79+H80+H81</f>
        <v>0.87080968999999997</v>
      </c>
      <c r="I78" s="44">
        <f t="shared" si="106"/>
        <v>0</v>
      </c>
      <c r="J78" s="44">
        <f t="shared" si="106"/>
        <v>0</v>
      </c>
      <c r="K78" s="44">
        <f t="shared" si="45"/>
        <v>6.8671119999999997</v>
      </c>
      <c r="L78" s="44">
        <f t="shared" si="106"/>
        <v>0</v>
      </c>
      <c r="M78" s="44">
        <f t="shared" si="106"/>
        <v>1.395</v>
      </c>
      <c r="N78" s="44">
        <f t="shared" si="106"/>
        <v>5.4719999999999995</v>
      </c>
      <c r="O78" s="44">
        <f t="shared" si="106"/>
        <v>0</v>
      </c>
      <c r="P78" s="32">
        <f>AC78+AE78+AH78+AJ78+AL78</f>
        <v>6.8671119999999997</v>
      </c>
      <c r="Q78" s="44">
        <f t="shared" si="106"/>
        <v>0</v>
      </c>
      <c r="R78" s="44">
        <f t="shared" si="106"/>
        <v>1.3952819999999997</v>
      </c>
      <c r="S78" s="44">
        <f>S79+S80+S81</f>
        <v>5.4718299999999997</v>
      </c>
      <c r="T78" s="44">
        <f t="shared" ref="T78:AL78" si="107">T79+T80+T81</f>
        <v>0</v>
      </c>
      <c r="U78" s="44">
        <f t="shared" si="107"/>
        <v>0</v>
      </c>
      <c r="V78" s="44">
        <f t="shared" si="107"/>
        <v>0</v>
      </c>
      <c r="W78" s="44">
        <f t="shared" si="107"/>
        <v>0</v>
      </c>
      <c r="X78" s="44">
        <f t="shared" ref="X78:X91" si="108">AG78+AI78+AK78</f>
        <v>0</v>
      </c>
      <c r="Y78" s="44">
        <f t="shared" si="103"/>
        <v>0</v>
      </c>
      <c r="Z78" s="44">
        <f>AH78+AI78+AK78</f>
        <v>0</v>
      </c>
      <c r="AA78" s="44">
        <f t="shared" si="107"/>
        <v>0</v>
      </c>
      <c r="AB78" s="44">
        <f t="shared" si="107"/>
        <v>0</v>
      </c>
      <c r="AC78" s="44">
        <f t="shared" si="107"/>
        <v>0</v>
      </c>
      <c r="AD78" s="44">
        <f t="shared" si="107"/>
        <v>0</v>
      </c>
      <c r="AE78" s="44">
        <f t="shared" si="107"/>
        <v>6.8671119999999997</v>
      </c>
      <c r="AF78" s="44">
        <f>AF79+AF80+AF81</f>
        <v>6.3136229999999998</v>
      </c>
      <c r="AG78" s="44">
        <f t="shared" si="107"/>
        <v>0</v>
      </c>
      <c r="AH78" s="44">
        <f t="shared" si="107"/>
        <v>0</v>
      </c>
      <c r="AI78" s="44">
        <f t="shared" si="107"/>
        <v>0</v>
      </c>
      <c r="AJ78" s="44">
        <f t="shared" si="107"/>
        <v>0</v>
      </c>
      <c r="AK78" s="44">
        <f t="shared" si="107"/>
        <v>0</v>
      </c>
      <c r="AL78" s="44">
        <f t="shared" si="107"/>
        <v>0</v>
      </c>
      <c r="AM78" s="44">
        <f t="shared" si="104"/>
        <v>6.3136229999999998</v>
      </c>
      <c r="AN78" s="44">
        <f t="shared" si="105"/>
        <v>6.3136229999999998</v>
      </c>
      <c r="AO78" s="32" t="s">
        <v>46</v>
      </c>
      <c r="AP78" s="1"/>
      <c r="AQ78" s="1"/>
      <c r="AR78" s="15"/>
      <c r="AS78" s="15"/>
      <c r="AT78" s="63">
        <v>0</v>
      </c>
    </row>
    <row r="79" spans="1:80" s="5" customFormat="1" ht="86.25" customHeight="1" x14ac:dyDescent="0.25">
      <c r="A79" s="111" t="s">
        <v>167</v>
      </c>
      <c r="B79" s="112" t="s">
        <v>207</v>
      </c>
      <c r="C79" s="113" t="s">
        <v>208</v>
      </c>
      <c r="D79" s="114" t="s">
        <v>101</v>
      </c>
      <c r="E79" s="117">
        <v>2024</v>
      </c>
      <c r="F79" s="151">
        <v>2024</v>
      </c>
      <c r="G79" s="151" t="s">
        <v>46</v>
      </c>
      <c r="H79" s="145">
        <v>0.12361223</v>
      </c>
      <c r="I79" s="118">
        <v>0</v>
      </c>
      <c r="J79" s="118">
        <v>0</v>
      </c>
      <c r="K79" s="118">
        <f t="shared" si="45"/>
        <v>0.93064199999999997</v>
      </c>
      <c r="L79" s="118">
        <v>0</v>
      </c>
      <c r="M79" s="143">
        <v>0.125</v>
      </c>
      <c r="N79" s="143">
        <v>0.80600000000000005</v>
      </c>
      <c r="O79" s="118">
        <v>0</v>
      </c>
      <c r="P79" s="118">
        <f>AC79+AE79+AH79+AJ79+AL79</f>
        <v>0.93064199999999997</v>
      </c>
      <c r="Q79" s="118">
        <v>0</v>
      </c>
      <c r="R79" s="118">
        <f>P79-S79</f>
        <v>0.12481199999999992</v>
      </c>
      <c r="S79" s="118">
        <v>0.80583000000000005</v>
      </c>
      <c r="T79" s="118">
        <v>0</v>
      </c>
      <c r="U79" s="118">
        <v>0</v>
      </c>
      <c r="V79" s="118">
        <v>0</v>
      </c>
      <c r="W79" s="118">
        <v>0</v>
      </c>
      <c r="X79" s="118">
        <f t="shared" si="108"/>
        <v>0</v>
      </c>
      <c r="Y79" s="118">
        <f t="shared" si="103"/>
        <v>0</v>
      </c>
      <c r="Z79" s="115">
        <f>AH79+AJ79+AL79</f>
        <v>0</v>
      </c>
      <c r="AA79" s="118">
        <v>0</v>
      </c>
      <c r="AB79" s="118">
        <v>0</v>
      </c>
      <c r="AC79" s="118">
        <v>0</v>
      </c>
      <c r="AD79" s="118">
        <v>0</v>
      </c>
      <c r="AE79" s="135">
        <v>0.93064199999999997</v>
      </c>
      <c r="AF79" s="135">
        <v>0.97115899999999999</v>
      </c>
      <c r="AG79" s="118">
        <v>0</v>
      </c>
      <c r="AH79" s="118">
        <f t="shared" ref="AH79:AH87" si="109">AG79</f>
        <v>0</v>
      </c>
      <c r="AI79" s="118">
        <v>0</v>
      </c>
      <c r="AJ79" s="118">
        <f t="shared" ref="AJ79:AJ87" si="110">AI79</f>
        <v>0</v>
      </c>
      <c r="AK79" s="118">
        <v>0</v>
      </c>
      <c r="AL79" s="118">
        <f t="shared" ref="AL79:AL87" si="111">AK79</f>
        <v>0</v>
      </c>
      <c r="AM79" s="118">
        <f t="shared" si="104"/>
        <v>0.97115899999999999</v>
      </c>
      <c r="AN79" s="118">
        <f t="shared" si="105"/>
        <v>0.97115899999999999</v>
      </c>
      <c r="AO79" s="32" t="s">
        <v>46</v>
      </c>
      <c r="AP79" s="1"/>
      <c r="AQ79" s="1"/>
      <c r="AR79" s="15"/>
      <c r="AS79" s="15"/>
      <c r="AT79" s="40">
        <v>0</v>
      </c>
    </row>
    <row r="80" spans="1:80" s="5" customFormat="1" ht="84.75" customHeight="1" x14ac:dyDescent="0.25">
      <c r="A80" s="111" t="s">
        <v>168</v>
      </c>
      <c r="B80" s="112" t="s">
        <v>209</v>
      </c>
      <c r="C80" s="113" t="s">
        <v>210</v>
      </c>
      <c r="D80" s="114" t="s">
        <v>101</v>
      </c>
      <c r="E80" s="117">
        <v>2024</v>
      </c>
      <c r="F80" s="151">
        <v>2024</v>
      </c>
      <c r="G80" s="151" t="s">
        <v>46</v>
      </c>
      <c r="H80" s="144">
        <v>0.15924884</v>
      </c>
      <c r="I80" s="119">
        <v>0</v>
      </c>
      <c r="J80" s="119">
        <v>0</v>
      </c>
      <c r="K80" s="119">
        <f t="shared" si="45"/>
        <v>1.2434000000000001</v>
      </c>
      <c r="L80" s="119">
        <v>0</v>
      </c>
      <c r="M80" s="146">
        <v>0.219</v>
      </c>
      <c r="N80" s="146">
        <v>1.024</v>
      </c>
      <c r="O80" s="119">
        <v>0</v>
      </c>
      <c r="P80" s="118">
        <f t="shared" ref="P80:P81" si="112">AC80+AE80+AH80+AJ80+AL80</f>
        <v>1.2434000000000001</v>
      </c>
      <c r="Q80" s="119">
        <v>0</v>
      </c>
      <c r="R80" s="119">
        <f>P80-S80</f>
        <v>0.2190700000000001</v>
      </c>
      <c r="S80" s="119">
        <v>1.02433</v>
      </c>
      <c r="T80" s="119">
        <v>0</v>
      </c>
      <c r="U80" s="119">
        <v>0</v>
      </c>
      <c r="V80" s="119">
        <v>0</v>
      </c>
      <c r="W80" s="119">
        <v>0</v>
      </c>
      <c r="X80" s="119">
        <f t="shared" si="108"/>
        <v>0</v>
      </c>
      <c r="Y80" s="119">
        <f t="shared" si="103"/>
        <v>0</v>
      </c>
      <c r="Z80" s="115">
        <f>AH80+AJ80+AL80</f>
        <v>0</v>
      </c>
      <c r="AA80" s="119">
        <v>0</v>
      </c>
      <c r="AB80" s="119">
        <v>0</v>
      </c>
      <c r="AC80" s="119">
        <v>0</v>
      </c>
      <c r="AD80" s="119">
        <v>0</v>
      </c>
      <c r="AE80" s="135">
        <v>1.2434000000000001</v>
      </c>
      <c r="AF80" s="135">
        <v>1.1861139999999999</v>
      </c>
      <c r="AG80" s="119">
        <v>0</v>
      </c>
      <c r="AH80" s="119">
        <f t="shared" si="109"/>
        <v>0</v>
      </c>
      <c r="AI80" s="119">
        <v>0</v>
      </c>
      <c r="AJ80" s="119">
        <f t="shared" si="110"/>
        <v>0</v>
      </c>
      <c r="AK80" s="119">
        <v>0</v>
      </c>
      <c r="AL80" s="119">
        <f t="shared" si="111"/>
        <v>0</v>
      </c>
      <c r="AM80" s="119">
        <f t="shared" si="104"/>
        <v>1.1861139999999999</v>
      </c>
      <c r="AN80" s="119">
        <f t="shared" si="105"/>
        <v>1.1861139999999999</v>
      </c>
      <c r="AO80" s="32" t="s">
        <v>46</v>
      </c>
      <c r="AP80" s="1"/>
      <c r="AQ80" s="1"/>
      <c r="AR80" s="15"/>
      <c r="AS80" s="15"/>
      <c r="AT80" s="40">
        <v>0</v>
      </c>
    </row>
    <row r="81" spans="1:46" s="5" customFormat="1" ht="46.5" customHeight="1" x14ac:dyDescent="0.25">
      <c r="A81" s="111" t="s">
        <v>229</v>
      </c>
      <c r="B81" s="112" t="s">
        <v>211</v>
      </c>
      <c r="C81" s="113" t="s">
        <v>212</v>
      </c>
      <c r="D81" s="114" t="s">
        <v>101</v>
      </c>
      <c r="E81" s="117">
        <v>2024</v>
      </c>
      <c r="F81" s="151">
        <v>2024</v>
      </c>
      <c r="G81" s="151" t="s">
        <v>46</v>
      </c>
      <c r="H81" s="146">
        <v>0.58794862000000003</v>
      </c>
      <c r="I81" s="119">
        <v>0</v>
      </c>
      <c r="J81" s="119">
        <v>0</v>
      </c>
      <c r="K81" s="119">
        <f t="shared" si="45"/>
        <v>4.6930699999999996</v>
      </c>
      <c r="L81" s="119">
        <v>0</v>
      </c>
      <c r="M81" s="146">
        <v>1.0509999999999999</v>
      </c>
      <c r="N81" s="146">
        <v>3.6419999999999999</v>
      </c>
      <c r="O81" s="119">
        <v>0</v>
      </c>
      <c r="P81" s="118">
        <f t="shared" si="112"/>
        <v>4.6930699999999996</v>
      </c>
      <c r="Q81" s="119">
        <v>0</v>
      </c>
      <c r="R81" s="119">
        <f>P81-S81</f>
        <v>1.0513999999999997</v>
      </c>
      <c r="S81" s="119">
        <v>3.64167</v>
      </c>
      <c r="T81" s="119">
        <v>0</v>
      </c>
      <c r="U81" s="119">
        <v>0</v>
      </c>
      <c r="V81" s="119">
        <v>0</v>
      </c>
      <c r="W81" s="119">
        <v>0</v>
      </c>
      <c r="X81" s="119">
        <f t="shared" si="108"/>
        <v>0</v>
      </c>
      <c r="Y81" s="119">
        <f t="shared" si="103"/>
        <v>0</v>
      </c>
      <c r="Z81" s="115">
        <f>AH81+AJ81+AL81</f>
        <v>0</v>
      </c>
      <c r="AA81" s="119">
        <v>0</v>
      </c>
      <c r="AB81" s="119">
        <v>0</v>
      </c>
      <c r="AC81" s="119">
        <v>0</v>
      </c>
      <c r="AD81" s="119">
        <v>0</v>
      </c>
      <c r="AE81" s="135">
        <v>4.6930699999999996</v>
      </c>
      <c r="AF81" s="135">
        <v>4.1563499999999998</v>
      </c>
      <c r="AG81" s="119">
        <v>0</v>
      </c>
      <c r="AH81" s="119">
        <v>0</v>
      </c>
      <c r="AI81" s="119">
        <v>0</v>
      </c>
      <c r="AJ81" s="119">
        <v>0</v>
      </c>
      <c r="AK81" s="119">
        <v>0</v>
      </c>
      <c r="AL81" s="119">
        <v>0</v>
      </c>
      <c r="AM81" s="119">
        <f t="shared" si="104"/>
        <v>4.1563499999999998</v>
      </c>
      <c r="AN81" s="119">
        <f t="shared" si="105"/>
        <v>4.1563499999999998</v>
      </c>
      <c r="AO81" s="32" t="s">
        <v>46</v>
      </c>
      <c r="AP81" s="1"/>
      <c r="AQ81" s="1"/>
      <c r="AR81" s="15"/>
      <c r="AS81" s="15"/>
      <c r="AT81" s="40"/>
    </row>
    <row r="82" spans="1:46" s="47" customFormat="1" ht="50.25" customHeight="1" x14ac:dyDescent="0.25">
      <c r="A82" s="45" t="s">
        <v>169</v>
      </c>
      <c r="B82" s="46" t="s">
        <v>170</v>
      </c>
      <c r="C82" s="34" t="s">
        <v>49</v>
      </c>
      <c r="D82" s="34" t="s">
        <v>46</v>
      </c>
      <c r="E82" s="34" t="s">
        <v>46</v>
      </c>
      <c r="F82" s="34" t="s">
        <v>46</v>
      </c>
      <c r="G82" s="34" t="s">
        <v>46</v>
      </c>
      <c r="H82" s="35">
        <v>0</v>
      </c>
      <c r="I82" s="35">
        <v>0</v>
      </c>
      <c r="J82" s="35">
        <v>0</v>
      </c>
      <c r="K82" s="35">
        <f t="shared" si="45"/>
        <v>0</v>
      </c>
      <c r="L82" s="35">
        <v>0</v>
      </c>
      <c r="M82" s="35">
        <v>0</v>
      </c>
      <c r="N82" s="35">
        <v>0</v>
      </c>
      <c r="O82" s="35">
        <v>0</v>
      </c>
      <c r="P82" s="35">
        <f t="shared" ref="P82" si="113">AC82+AF82+AH82+AJ82+AL82</f>
        <v>0</v>
      </c>
      <c r="Q82" s="35">
        <v>0</v>
      </c>
      <c r="R82" s="35">
        <v>0</v>
      </c>
      <c r="S82" s="35">
        <v>0</v>
      </c>
      <c r="T82" s="35">
        <v>0</v>
      </c>
      <c r="U82" s="35">
        <v>0</v>
      </c>
      <c r="V82" s="35">
        <v>0</v>
      </c>
      <c r="W82" s="35">
        <v>0</v>
      </c>
      <c r="X82" s="35">
        <f t="shared" si="108"/>
        <v>0</v>
      </c>
      <c r="Y82" s="35">
        <f t="shared" si="103"/>
        <v>0</v>
      </c>
      <c r="Z82" s="35">
        <f t="shared" ref="Z82" si="114">AF82+AG82+AI82+AK82</f>
        <v>0</v>
      </c>
      <c r="AA82" s="35">
        <v>0</v>
      </c>
      <c r="AB82" s="35">
        <v>0</v>
      </c>
      <c r="AC82" s="35">
        <v>0</v>
      </c>
      <c r="AD82" s="35">
        <v>0</v>
      </c>
      <c r="AE82" s="35">
        <v>0</v>
      </c>
      <c r="AF82" s="35">
        <f t="shared" ref="AF82:AF87" si="115">AE82</f>
        <v>0</v>
      </c>
      <c r="AG82" s="35">
        <v>0</v>
      </c>
      <c r="AH82" s="35">
        <f t="shared" si="109"/>
        <v>0</v>
      </c>
      <c r="AI82" s="35">
        <v>0</v>
      </c>
      <c r="AJ82" s="35">
        <f t="shared" si="110"/>
        <v>0</v>
      </c>
      <c r="AK82" s="35">
        <v>0</v>
      </c>
      <c r="AL82" s="35">
        <f t="shared" si="111"/>
        <v>0</v>
      </c>
      <c r="AM82" s="35">
        <f t="shared" si="104"/>
        <v>0</v>
      </c>
      <c r="AN82" s="35">
        <f t="shared" si="105"/>
        <v>0</v>
      </c>
      <c r="AO82" s="35" t="s">
        <v>46</v>
      </c>
      <c r="AP82" s="1"/>
      <c r="AQ82" s="1"/>
      <c r="AR82" s="15"/>
      <c r="AS82" s="15"/>
      <c r="AT82" s="40">
        <v>0</v>
      </c>
    </row>
    <row r="83" spans="1:46" s="5" customFormat="1" ht="33" customHeight="1" x14ac:dyDescent="0.25">
      <c r="A83" s="59" t="s">
        <v>171</v>
      </c>
      <c r="B83" s="60" t="s">
        <v>172</v>
      </c>
      <c r="C83" s="37" t="s">
        <v>49</v>
      </c>
      <c r="D83" s="37" t="s">
        <v>46</v>
      </c>
      <c r="E83" s="37" t="s">
        <v>46</v>
      </c>
      <c r="F83" s="37" t="s">
        <v>46</v>
      </c>
      <c r="G83" s="37" t="s">
        <v>46</v>
      </c>
      <c r="H83" s="38">
        <f t="shared" ref="H83:R83" si="116">H84+H85+H86+H87+H88+H89+H90</f>
        <v>0</v>
      </c>
      <c r="I83" s="38">
        <f t="shared" si="116"/>
        <v>0</v>
      </c>
      <c r="J83" s="38">
        <f t="shared" si="116"/>
        <v>0</v>
      </c>
      <c r="K83" s="38">
        <f t="shared" si="45"/>
        <v>51.063924428004974</v>
      </c>
      <c r="L83" s="38">
        <f t="shared" si="116"/>
        <v>2.9830000000000001</v>
      </c>
      <c r="M83" s="38">
        <f t="shared" si="116"/>
        <v>0</v>
      </c>
      <c r="N83" s="38">
        <f t="shared" si="116"/>
        <v>48.080930428004969</v>
      </c>
      <c r="O83" s="38">
        <f t="shared" si="116"/>
        <v>0</v>
      </c>
      <c r="P83" s="38">
        <f>AC83+AE83+AH83+AJ83+AL83</f>
        <v>34.825143955555561</v>
      </c>
      <c r="Q83" s="38">
        <f t="shared" si="116"/>
        <v>2.9833333333333298</v>
      </c>
      <c r="R83" s="38">
        <f t="shared" si="116"/>
        <v>0</v>
      </c>
      <c r="S83" s="38">
        <f>S84+S85+S86+S87+S88+S89+S90</f>
        <v>30.42908362222223</v>
      </c>
      <c r="T83" s="38">
        <f t="shared" ref="T83:AK83" si="117">T84+T85+T86+T87+T88+T89+T90</f>
        <v>0</v>
      </c>
      <c r="U83" s="1">
        <f t="shared" si="117"/>
        <v>0</v>
      </c>
      <c r="V83" s="38">
        <f t="shared" si="117"/>
        <v>54.977286701091231</v>
      </c>
      <c r="W83" s="38">
        <f t="shared" si="117"/>
        <v>0</v>
      </c>
      <c r="X83" s="38">
        <f t="shared" si="108"/>
        <v>27.006780472449414</v>
      </c>
      <c r="Y83" s="38">
        <f t="shared" si="103"/>
        <v>0</v>
      </c>
      <c r="Z83" s="38">
        <f>AH83+AI83+AK83</f>
        <v>29.999039649267196</v>
      </c>
      <c r="AA83" s="38">
        <f t="shared" si="117"/>
        <v>0</v>
      </c>
      <c r="AB83" s="38">
        <f t="shared" si="117"/>
        <v>0</v>
      </c>
      <c r="AC83" s="38">
        <f t="shared" si="117"/>
        <v>10.93288695555556</v>
      </c>
      <c r="AD83" s="38">
        <f t="shared" si="117"/>
        <v>9.90245</v>
      </c>
      <c r="AE83" s="38">
        <f t="shared" si="117"/>
        <v>13.124257</v>
      </c>
      <c r="AF83" s="38">
        <f t="shared" si="117"/>
        <v>13.00091486</v>
      </c>
      <c r="AG83" s="38">
        <f t="shared" si="117"/>
        <v>7.77574082318222</v>
      </c>
      <c r="AH83" s="38">
        <f>AH84+AH85+AH86+AH87+AH88+AH89+AH90+AH91</f>
        <v>10.768000000000001</v>
      </c>
      <c r="AI83" s="38">
        <f t="shared" si="117"/>
        <v>7.0225494741560937</v>
      </c>
      <c r="AJ83" s="38">
        <v>0</v>
      </c>
      <c r="AK83" s="38">
        <f t="shared" si="117"/>
        <v>12.2084901751111</v>
      </c>
      <c r="AL83" s="38">
        <v>0</v>
      </c>
      <c r="AM83" s="38">
        <f t="shared" si="104"/>
        <v>49.910145332449417</v>
      </c>
      <c r="AN83" s="38">
        <f t="shared" si="105"/>
        <v>52.902404509267193</v>
      </c>
      <c r="AO83" s="38" t="s">
        <v>46</v>
      </c>
      <c r="AP83" s="1"/>
      <c r="AQ83" s="1"/>
      <c r="AR83" s="15"/>
      <c r="AS83" s="15"/>
      <c r="AT83" s="63">
        <v>1.55069646784353E-3</v>
      </c>
    </row>
    <row r="84" spans="1:46" ht="56.25" customHeight="1" x14ac:dyDescent="0.25">
      <c r="A84" s="120" t="s">
        <v>173</v>
      </c>
      <c r="B84" s="121" t="s">
        <v>194</v>
      </c>
      <c r="C84" s="122" t="s">
        <v>174</v>
      </c>
      <c r="D84" s="123" t="s">
        <v>175</v>
      </c>
      <c r="E84" s="124">
        <v>2023</v>
      </c>
      <c r="F84" s="152">
        <v>2027</v>
      </c>
      <c r="G84" s="152" t="s">
        <v>46</v>
      </c>
      <c r="H84" s="125">
        <v>0</v>
      </c>
      <c r="I84" s="125">
        <v>0</v>
      </c>
      <c r="J84" s="125">
        <v>0</v>
      </c>
      <c r="K84" s="125">
        <f t="shared" si="45"/>
        <v>34.872274824853328</v>
      </c>
      <c r="L84" s="125">
        <v>0</v>
      </c>
      <c r="M84" s="125">
        <v>0</v>
      </c>
      <c r="N84" s="125">
        <f>K84</f>
        <v>34.872274824853328</v>
      </c>
      <c r="O84" s="125">
        <v>0</v>
      </c>
      <c r="P84" s="125">
        <f>AC84+AE84+AH84+AJ84+AL84</f>
        <v>16.983230955555559</v>
      </c>
      <c r="Q84" s="125">
        <v>0</v>
      </c>
      <c r="R84" s="125">
        <v>0</v>
      </c>
      <c r="S84" s="125">
        <f>P84</f>
        <v>16.983230955555559</v>
      </c>
      <c r="T84" s="125">
        <v>0</v>
      </c>
      <c r="U84" s="125">
        <v>0</v>
      </c>
      <c r="V84" s="125">
        <v>43.249508038186633</v>
      </c>
      <c r="W84" s="125">
        <v>0</v>
      </c>
      <c r="X84" s="125">
        <f t="shared" si="108"/>
        <v>23.28204386929777</v>
      </c>
      <c r="Y84" s="125">
        <f t="shared" si="103"/>
        <v>0</v>
      </c>
      <c r="Z84" s="127">
        <f t="shared" ref="Z84:Z91" si="118">AH84+AJ84+AL84</f>
        <v>5.3929999999999998</v>
      </c>
      <c r="AA84" s="125">
        <v>0</v>
      </c>
      <c r="AB84" s="125">
        <v>0</v>
      </c>
      <c r="AC84" s="125">
        <v>3.9905869555555595</v>
      </c>
      <c r="AD84" s="125">
        <v>3.669</v>
      </c>
      <c r="AE84" s="137">
        <v>7.5996439999999996</v>
      </c>
      <c r="AF84" s="137">
        <v>7.8407970000000002</v>
      </c>
      <c r="AG84" s="125">
        <v>5.8629473991111096</v>
      </c>
      <c r="AH84" s="137">
        <v>5.3929999999999998</v>
      </c>
      <c r="AI84" s="125">
        <v>6.0974652950755601</v>
      </c>
      <c r="AJ84" s="125">
        <v>0</v>
      </c>
      <c r="AK84" s="125">
        <v>11.321631175111101</v>
      </c>
      <c r="AL84" s="125">
        <v>0</v>
      </c>
      <c r="AM84" s="125">
        <f t="shared" si="104"/>
        <v>34.791840869297772</v>
      </c>
      <c r="AN84" s="125">
        <f t="shared" si="105"/>
        <v>34.321893470186659</v>
      </c>
      <c r="AO84" s="126" t="s">
        <v>254</v>
      </c>
      <c r="AP84" s="1"/>
      <c r="AQ84" s="1"/>
      <c r="AR84" s="15"/>
      <c r="AS84" s="15"/>
      <c r="AT84" s="40">
        <v>1.14497315996761E-3</v>
      </c>
    </row>
    <row r="85" spans="1:46" ht="66.75" customHeight="1" x14ac:dyDescent="0.25">
      <c r="A85" s="120" t="s">
        <v>176</v>
      </c>
      <c r="B85" s="121" t="s">
        <v>177</v>
      </c>
      <c r="C85" s="122" t="s">
        <v>178</v>
      </c>
      <c r="D85" s="121" t="s">
        <v>175</v>
      </c>
      <c r="E85" s="124">
        <v>2023</v>
      </c>
      <c r="F85" s="152">
        <v>2024</v>
      </c>
      <c r="G85" s="152" t="s">
        <v>46</v>
      </c>
      <c r="H85" s="127">
        <v>0</v>
      </c>
      <c r="I85" s="127">
        <v>0</v>
      </c>
      <c r="J85" s="127">
        <v>0</v>
      </c>
      <c r="K85" s="127">
        <f t="shared" ref="K85:K91" si="119">AC85+AE85+AG85+AI85+AK85</f>
        <v>3.5559336666666699</v>
      </c>
      <c r="L85" s="127">
        <v>0</v>
      </c>
      <c r="M85" s="125">
        <v>0</v>
      </c>
      <c r="N85" s="125">
        <v>3.556</v>
      </c>
      <c r="O85" s="127">
        <v>0</v>
      </c>
      <c r="P85" s="125">
        <f t="shared" ref="P85:P91" si="120">AC85+AE85+AH85+AJ85+AL85</f>
        <v>3.5559336666666699</v>
      </c>
      <c r="Q85" s="127">
        <v>0</v>
      </c>
      <c r="R85" s="127">
        <v>0</v>
      </c>
      <c r="S85" s="127">
        <f t="shared" ref="S85" si="121">P85</f>
        <v>3.5559336666666699</v>
      </c>
      <c r="T85" s="127">
        <v>0</v>
      </c>
      <c r="U85" s="127">
        <v>0</v>
      </c>
      <c r="V85" s="127">
        <v>1.2580750000000001</v>
      </c>
      <c r="W85" s="127">
        <v>0</v>
      </c>
      <c r="X85" s="127">
        <f t="shared" si="108"/>
        <v>0</v>
      </c>
      <c r="Y85" s="127">
        <f t="shared" si="103"/>
        <v>0</v>
      </c>
      <c r="Z85" s="127">
        <f t="shared" si="118"/>
        <v>0</v>
      </c>
      <c r="AA85" s="127">
        <v>0</v>
      </c>
      <c r="AB85" s="127">
        <v>0</v>
      </c>
      <c r="AC85" s="127">
        <v>1.77796666666667</v>
      </c>
      <c r="AD85" s="127">
        <v>1.7330000000000001</v>
      </c>
      <c r="AE85" s="138">
        <v>1.7779670000000001</v>
      </c>
      <c r="AF85" s="138">
        <v>1.2775000000000001</v>
      </c>
      <c r="AG85" s="127">
        <v>0</v>
      </c>
      <c r="AH85" s="127">
        <f t="shared" si="109"/>
        <v>0</v>
      </c>
      <c r="AI85" s="127">
        <v>0</v>
      </c>
      <c r="AJ85" s="127">
        <f t="shared" si="110"/>
        <v>0</v>
      </c>
      <c r="AK85" s="127">
        <v>0</v>
      </c>
      <c r="AL85" s="127">
        <f t="shared" si="111"/>
        <v>0</v>
      </c>
      <c r="AM85" s="125">
        <f t="shared" si="104"/>
        <v>3.0105000000000004</v>
      </c>
      <c r="AN85" s="125">
        <f t="shared" si="105"/>
        <v>3.0105000000000004</v>
      </c>
      <c r="AO85" s="128" t="s">
        <v>239</v>
      </c>
      <c r="AP85" s="1"/>
      <c r="AQ85" s="1"/>
      <c r="AR85" s="15"/>
      <c r="AS85" s="15"/>
      <c r="AT85" s="40">
        <v>4.7456737399350594E-5</v>
      </c>
    </row>
    <row r="86" spans="1:46" ht="32.25" customHeight="1" x14ac:dyDescent="0.25">
      <c r="A86" s="120" t="s">
        <v>179</v>
      </c>
      <c r="B86" s="121" t="s">
        <v>180</v>
      </c>
      <c r="C86" s="122" t="s">
        <v>181</v>
      </c>
      <c r="D86" s="121" t="s">
        <v>175</v>
      </c>
      <c r="E86" s="124">
        <v>2023</v>
      </c>
      <c r="F86" s="152">
        <v>2027</v>
      </c>
      <c r="G86" s="152" t="s">
        <v>46</v>
      </c>
      <c r="H86" s="125">
        <v>0</v>
      </c>
      <c r="I86" s="125">
        <v>0</v>
      </c>
      <c r="J86" s="125">
        <v>0</v>
      </c>
      <c r="K86" s="125">
        <f t="shared" si="119"/>
        <v>8.7026556031516424</v>
      </c>
      <c r="L86" s="125">
        <v>0</v>
      </c>
      <c r="M86" s="127">
        <v>0</v>
      </c>
      <c r="N86" s="127">
        <f>K86</f>
        <v>8.7026556031516424</v>
      </c>
      <c r="O86" s="125">
        <v>0</v>
      </c>
      <c r="P86" s="125">
        <f t="shared" si="120"/>
        <v>8.7709189999999992</v>
      </c>
      <c r="Q86" s="125">
        <v>0</v>
      </c>
      <c r="R86" s="125">
        <v>0</v>
      </c>
      <c r="S86" s="125">
        <f>P86</f>
        <v>8.7709189999999992</v>
      </c>
      <c r="T86" s="125">
        <v>0</v>
      </c>
      <c r="U86" s="125">
        <v>0</v>
      </c>
      <c r="V86" s="125">
        <v>10.469703662904603</v>
      </c>
      <c r="W86" s="125">
        <v>0</v>
      </c>
      <c r="X86" s="125">
        <f t="shared" si="108"/>
        <v>3.7247366031516438</v>
      </c>
      <c r="Y86" s="125">
        <f t="shared" si="103"/>
        <v>0</v>
      </c>
      <c r="Z86" s="127">
        <f t="shared" si="118"/>
        <v>3.7930000000000001</v>
      </c>
      <c r="AA86" s="125">
        <v>0</v>
      </c>
      <c r="AB86" s="125">
        <v>0</v>
      </c>
      <c r="AC86" s="125">
        <v>2.181</v>
      </c>
      <c r="AD86" s="125">
        <v>1.5169999999999999</v>
      </c>
      <c r="AE86" s="137">
        <v>2.7969189999999999</v>
      </c>
      <c r="AF86" s="137">
        <v>2.76647986</v>
      </c>
      <c r="AG86" s="125">
        <v>1.91279342407111</v>
      </c>
      <c r="AH86" s="137">
        <v>3.7930000000000001</v>
      </c>
      <c r="AI86" s="125">
        <v>0.92508417908053397</v>
      </c>
      <c r="AJ86" s="125">
        <v>0</v>
      </c>
      <c r="AK86" s="125">
        <v>0.88685899999999995</v>
      </c>
      <c r="AL86" s="125">
        <v>0</v>
      </c>
      <c r="AM86" s="125">
        <f t="shared" si="104"/>
        <v>8.0082164631516424</v>
      </c>
      <c r="AN86" s="125">
        <f t="shared" si="105"/>
        <v>9.8884230390805321</v>
      </c>
      <c r="AO86" s="126" t="s">
        <v>248</v>
      </c>
      <c r="AP86" s="1"/>
      <c r="AQ86" s="1"/>
      <c r="AR86" s="15"/>
      <c r="AS86" s="15"/>
      <c r="AT86" s="40">
        <v>2.7863669370268977E-4</v>
      </c>
    </row>
    <row r="87" spans="1:46" ht="68.25" customHeight="1" x14ac:dyDescent="0.25">
      <c r="A87" s="120" t="s">
        <v>195</v>
      </c>
      <c r="B87" s="121" t="s">
        <v>199</v>
      </c>
      <c r="C87" s="121" t="s">
        <v>196</v>
      </c>
      <c r="D87" s="121" t="s">
        <v>101</v>
      </c>
      <c r="E87" s="124">
        <v>2023</v>
      </c>
      <c r="F87" s="152">
        <v>2023</v>
      </c>
      <c r="G87" s="152" t="s">
        <v>46</v>
      </c>
      <c r="H87" s="125">
        <v>0</v>
      </c>
      <c r="I87" s="125">
        <v>0</v>
      </c>
      <c r="J87" s="125">
        <v>0</v>
      </c>
      <c r="K87" s="125">
        <f t="shared" si="119"/>
        <v>2.9833333333333298</v>
      </c>
      <c r="L87" s="125">
        <v>2.9830000000000001</v>
      </c>
      <c r="M87" s="125">
        <v>0</v>
      </c>
      <c r="N87" s="125">
        <v>0</v>
      </c>
      <c r="O87" s="125">
        <v>0</v>
      </c>
      <c r="P87" s="125">
        <f t="shared" si="120"/>
        <v>2.9833333333333298</v>
      </c>
      <c r="Q87" s="125">
        <f>P87</f>
        <v>2.9833333333333298</v>
      </c>
      <c r="R87" s="125">
        <v>0</v>
      </c>
      <c r="S87" s="125">
        <v>0</v>
      </c>
      <c r="T87" s="125">
        <v>0</v>
      </c>
      <c r="U87" s="125">
        <v>0</v>
      </c>
      <c r="V87" s="125">
        <v>0</v>
      </c>
      <c r="W87" s="125">
        <v>0</v>
      </c>
      <c r="X87" s="125">
        <f t="shared" si="108"/>
        <v>0</v>
      </c>
      <c r="Y87" s="125">
        <f t="shared" si="103"/>
        <v>0</v>
      </c>
      <c r="Z87" s="127">
        <f t="shared" si="118"/>
        <v>0</v>
      </c>
      <c r="AA87" s="125">
        <v>0</v>
      </c>
      <c r="AB87" s="125">
        <v>0</v>
      </c>
      <c r="AC87" s="125">
        <v>2.9833333333333298</v>
      </c>
      <c r="AD87" s="125">
        <v>2.9834499999999999</v>
      </c>
      <c r="AE87" s="125">
        <v>0</v>
      </c>
      <c r="AF87" s="125">
        <f t="shared" si="115"/>
        <v>0</v>
      </c>
      <c r="AG87" s="125">
        <v>0</v>
      </c>
      <c r="AH87" s="125">
        <f t="shared" si="109"/>
        <v>0</v>
      </c>
      <c r="AI87" s="125">
        <v>0</v>
      </c>
      <c r="AJ87" s="125">
        <f t="shared" si="110"/>
        <v>0</v>
      </c>
      <c r="AK87" s="125">
        <v>0</v>
      </c>
      <c r="AL87" s="125">
        <f t="shared" si="111"/>
        <v>0</v>
      </c>
      <c r="AM87" s="125">
        <f t="shared" si="104"/>
        <v>2.9834499999999999</v>
      </c>
      <c r="AN87" s="125">
        <f t="shared" si="105"/>
        <v>2.9834499999999999</v>
      </c>
      <c r="AO87" s="125" t="s">
        <v>46</v>
      </c>
      <c r="AP87" s="1"/>
      <c r="AQ87" s="1"/>
      <c r="AR87" s="15"/>
      <c r="AS87" s="15"/>
      <c r="AT87" s="40">
        <v>7.962987677387775E-5</v>
      </c>
    </row>
    <row r="88" spans="1:46" ht="60" customHeight="1" x14ac:dyDescent="0.25">
      <c r="A88" s="120" t="s">
        <v>230</v>
      </c>
      <c r="B88" s="121" t="s">
        <v>201</v>
      </c>
      <c r="C88" s="121" t="s">
        <v>202</v>
      </c>
      <c r="D88" s="121" t="s">
        <v>175</v>
      </c>
      <c r="E88" s="124">
        <v>2024</v>
      </c>
      <c r="F88" s="152">
        <v>2024</v>
      </c>
      <c r="G88" s="152">
        <v>2025</v>
      </c>
      <c r="H88" s="125">
        <v>0</v>
      </c>
      <c r="I88" s="125">
        <v>0</v>
      </c>
      <c r="J88" s="125">
        <v>0</v>
      </c>
      <c r="K88" s="125">
        <f t="shared" si="119"/>
        <v>0.14785599999999999</v>
      </c>
      <c r="L88" s="125">
        <v>0</v>
      </c>
      <c r="M88" s="125">
        <v>0</v>
      </c>
      <c r="N88" s="125">
        <v>0.14799999999999999</v>
      </c>
      <c r="O88" s="125">
        <v>0</v>
      </c>
      <c r="P88" s="125">
        <f t="shared" si="120"/>
        <v>0.31685600000000003</v>
      </c>
      <c r="Q88" s="125">
        <v>0</v>
      </c>
      <c r="R88" s="125">
        <v>0</v>
      </c>
      <c r="S88" s="125">
        <v>0.317</v>
      </c>
      <c r="T88" s="125">
        <v>0</v>
      </c>
      <c r="U88" s="125">
        <v>0</v>
      </c>
      <c r="V88" s="125">
        <v>0</v>
      </c>
      <c r="W88" s="125">
        <v>0</v>
      </c>
      <c r="X88" s="125">
        <f t="shared" si="108"/>
        <v>0</v>
      </c>
      <c r="Y88" s="125">
        <f t="shared" si="103"/>
        <v>0</v>
      </c>
      <c r="Z88" s="127">
        <f t="shared" si="118"/>
        <v>0.16900000000000001</v>
      </c>
      <c r="AA88" s="125">
        <v>0</v>
      </c>
      <c r="AB88" s="125">
        <v>0</v>
      </c>
      <c r="AC88" s="125">
        <v>0</v>
      </c>
      <c r="AD88" s="125">
        <v>0</v>
      </c>
      <c r="AE88" s="137">
        <v>0.14785599999999999</v>
      </c>
      <c r="AF88" s="137">
        <v>0.13756699999999999</v>
      </c>
      <c r="AG88" s="125">
        <v>0</v>
      </c>
      <c r="AH88" s="137">
        <v>0.16900000000000001</v>
      </c>
      <c r="AI88" s="125">
        <v>0</v>
      </c>
      <c r="AJ88" s="125">
        <f t="shared" ref="AJ88:AJ90" si="122">AI88</f>
        <v>0</v>
      </c>
      <c r="AK88" s="125">
        <v>0</v>
      </c>
      <c r="AL88" s="125">
        <f t="shared" ref="AL88:AL90" si="123">AK88</f>
        <v>0</v>
      </c>
      <c r="AM88" s="125">
        <f t="shared" si="104"/>
        <v>0.13756699999999999</v>
      </c>
      <c r="AN88" s="125">
        <f t="shared" si="105"/>
        <v>0.30656700000000003</v>
      </c>
      <c r="AO88" s="126" t="s">
        <v>255</v>
      </c>
      <c r="AP88" s="1"/>
      <c r="AQ88" s="1"/>
      <c r="AR88" s="15"/>
      <c r="AS88" s="15"/>
    </row>
    <row r="89" spans="1:46" ht="61.5" customHeight="1" x14ac:dyDescent="0.25">
      <c r="A89" s="120" t="s">
        <v>231</v>
      </c>
      <c r="B89" s="121" t="s">
        <v>203</v>
      </c>
      <c r="C89" s="121" t="s">
        <v>204</v>
      </c>
      <c r="D89" s="121" t="s">
        <v>175</v>
      </c>
      <c r="E89" s="124">
        <v>2024</v>
      </c>
      <c r="F89" s="152">
        <v>2024</v>
      </c>
      <c r="G89" s="152" t="s">
        <v>46</v>
      </c>
      <c r="H89" s="125">
        <v>0</v>
      </c>
      <c r="I89" s="125">
        <v>0</v>
      </c>
      <c r="J89" s="125">
        <v>0</v>
      </c>
      <c r="K89" s="125">
        <f t="shared" si="119"/>
        <v>0.26475500000000002</v>
      </c>
      <c r="L89" s="125">
        <v>0</v>
      </c>
      <c r="M89" s="125">
        <v>0</v>
      </c>
      <c r="N89" s="125">
        <v>0.26500000000000001</v>
      </c>
      <c r="O89" s="125">
        <v>0</v>
      </c>
      <c r="P89" s="125">
        <f t="shared" si="120"/>
        <v>0.26475500000000002</v>
      </c>
      <c r="Q89" s="125">
        <v>0</v>
      </c>
      <c r="R89" s="125">
        <v>0</v>
      </c>
      <c r="S89" s="125">
        <v>0.26500000000000001</v>
      </c>
      <c r="T89" s="125">
        <v>0</v>
      </c>
      <c r="U89" s="125">
        <v>0</v>
      </c>
      <c r="V89" s="125">
        <v>0</v>
      </c>
      <c r="W89" s="125">
        <v>0</v>
      </c>
      <c r="X89" s="125">
        <f t="shared" si="108"/>
        <v>0</v>
      </c>
      <c r="Y89" s="125">
        <f t="shared" si="103"/>
        <v>0</v>
      </c>
      <c r="Z89" s="127">
        <f t="shared" si="118"/>
        <v>0</v>
      </c>
      <c r="AA89" s="125">
        <v>0</v>
      </c>
      <c r="AB89" s="125">
        <v>0</v>
      </c>
      <c r="AC89" s="125">
        <v>0</v>
      </c>
      <c r="AD89" s="125">
        <v>0</v>
      </c>
      <c r="AE89" s="137">
        <v>0.26475500000000002</v>
      </c>
      <c r="AF89" s="137">
        <v>0.309971</v>
      </c>
      <c r="AG89" s="125">
        <v>0</v>
      </c>
      <c r="AH89" s="125">
        <f t="shared" ref="AH89:AH90" si="124">AG89</f>
        <v>0</v>
      </c>
      <c r="AI89" s="125">
        <v>0</v>
      </c>
      <c r="AJ89" s="125">
        <f t="shared" si="122"/>
        <v>0</v>
      </c>
      <c r="AK89" s="125">
        <v>0</v>
      </c>
      <c r="AL89" s="125">
        <f t="shared" si="123"/>
        <v>0</v>
      </c>
      <c r="AM89" s="125">
        <f t="shared" si="104"/>
        <v>0.309971</v>
      </c>
      <c r="AN89" s="125">
        <f t="shared" si="105"/>
        <v>0.309971</v>
      </c>
      <c r="AO89" s="132" t="s">
        <v>46</v>
      </c>
      <c r="AP89" s="1"/>
      <c r="AQ89" s="1"/>
      <c r="AR89" s="15"/>
      <c r="AS89" s="15"/>
    </row>
    <row r="90" spans="1:46" ht="72" customHeight="1" x14ac:dyDescent="0.25">
      <c r="A90" s="120" t="s">
        <v>232</v>
      </c>
      <c r="B90" s="121" t="s">
        <v>205</v>
      </c>
      <c r="C90" s="121" t="s">
        <v>206</v>
      </c>
      <c r="D90" s="121" t="s">
        <v>175</v>
      </c>
      <c r="E90" s="124">
        <v>2024</v>
      </c>
      <c r="F90" s="152">
        <v>2024</v>
      </c>
      <c r="G90" s="152" t="s">
        <v>46</v>
      </c>
      <c r="H90" s="125">
        <v>0</v>
      </c>
      <c r="I90" s="125">
        <v>0</v>
      </c>
      <c r="J90" s="125">
        <v>0</v>
      </c>
      <c r="K90" s="125">
        <f t="shared" si="119"/>
        <v>0.53711600000000004</v>
      </c>
      <c r="L90" s="125">
        <v>0</v>
      </c>
      <c r="M90" s="125">
        <v>0</v>
      </c>
      <c r="N90" s="125">
        <v>0.53700000000000003</v>
      </c>
      <c r="O90" s="125">
        <v>0</v>
      </c>
      <c r="P90" s="125">
        <f t="shared" si="120"/>
        <v>0.53711600000000004</v>
      </c>
      <c r="Q90" s="125">
        <v>0</v>
      </c>
      <c r="R90" s="125">
        <v>0</v>
      </c>
      <c r="S90" s="125">
        <v>0.53700000000000003</v>
      </c>
      <c r="T90" s="125">
        <v>0</v>
      </c>
      <c r="U90" s="125">
        <v>0</v>
      </c>
      <c r="V90" s="125">
        <v>0</v>
      </c>
      <c r="W90" s="125">
        <v>0</v>
      </c>
      <c r="X90" s="125">
        <f t="shared" si="108"/>
        <v>0</v>
      </c>
      <c r="Y90" s="125">
        <f t="shared" si="103"/>
        <v>0</v>
      </c>
      <c r="Z90" s="127">
        <f t="shared" si="118"/>
        <v>0</v>
      </c>
      <c r="AA90" s="125">
        <v>0</v>
      </c>
      <c r="AB90" s="125">
        <v>0</v>
      </c>
      <c r="AC90" s="125">
        <v>0</v>
      </c>
      <c r="AD90" s="125">
        <v>0</v>
      </c>
      <c r="AE90" s="137">
        <v>0.53711600000000004</v>
      </c>
      <c r="AF90" s="137">
        <v>0.66859999999999997</v>
      </c>
      <c r="AG90" s="125">
        <v>0</v>
      </c>
      <c r="AH90" s="125">
        <f t="shared" si="124"/>
        <v>0</v>
      </c>
      <c r="AI90" s="125">
        <v>0</v>
      </c>
      <c r="AJ90" s="125">
        <f t="shared" si="122"/>
        <v>0</v>
      </c>
      <c r="AK90" s="125">
        <v>0</v>
      </c>
      <c r="AL90" s="125">
        <f t="shared" si="123"/>
        <v>0</v>
      </c>
      <c r="AM90" s="125">
        <f t="shared" si="104"/>
        <v>0.66859999999999997</v>
      </c>
      <c r="AN90" s="125">
        <f t="shared" si="105"/>
        <v>0.66859999999999997</v>
      </c>
      <c r="AO90" s="132" t="s">
        <v>256</v>
      </c>
      <c r="AP90" s="1"/>
      <c r="AQ90" s="1"/>
      <c r="AR90" s="15"/>
      <c r="AS90" s="15"/>
    </row>
    <row r="91" spans="1:46" ht="63" x14ac:dyDescent="0.25">
      <c r="A91" s="120" t="s">
        <v>243</v>
      </c>
      <c r="B91" s="129" t="s">
        <v>244</v>
      </c>
      <c r="C91" s="121" t="s">
        <v>259</v>
      </c>
      <c r="D91" s="130"/>
      <c r="E91" s="124">
        <v>2025</v>
      </c>
      <c r="F91" s="152" t="s">
        <v>46</v>
      </c>
      <c r="G91" s="152">
        <v>2025</v>
      </c>
      <c r="H91" s="125">
        <v>0</v>
      </c>
      <c r="I91" s="125">
        <v>0</v>
      </c>
      <c r="J91" s="125">
        <v>0</v>
      </c>
      <c r="K91" s="125">
        <f t="shared" si="119"/>
        <v>0</v>
      </c>
      <c r="L91" s="125">
        <v>0</v>
      </c>
      <c r="M91" s="125">
        <v>0</v>
      </c>
      <c r="N91" s="125">
        <v>0</v>
      </c>
      <c r="O91" s="125">
        <v>0</v>
      </c>
      <c r="P91" s="125">
        <f t="shared" si="120"/>
        <v>1.413</v>
      </c>
      <c r="Q91" s="125">
        <v>0</v>
      </c>
      <c r="R91" s="125">
        <v>0</v>
      </c>
      <c r="S91" s="125">
        <v>1.0860000000000001</v>
      </c>
      <c r="T91" s="125">
        <v>0.32700000000000001</v>
      </c>
      <c r="U91" s="125">
        <v>0</v>
      </c>
      <c r="V91" s="125">
        <v>0</v>
      </c>
      <c r="W91" s="125">
        <v>0</v>
      </c>
      <c r="X91" s="125">
        <f t="shared" si="108"/>
        <v>0</v>
      </c>
      <c r="Y91" s="125">
        <f t="shared" si="103"/>
        <v>0</v>
      </c>
      <c r="Z91" s="127">
        <f t="shared" si="118"/>
        <v>1.413</v>
      </c>
      <c r="AA91" s="125">
        <v>0</v>
      </c>
      <c r="AB91" s="125">
        <v>0</v>
      </c>
      <c r="AC91" s="125">
        <v>0</v>
      </c>
      <c r="AD91" s="125">
        <v>0</v>
      </c>
      <c r="AE91" s="125">
        <v>0</v>
      </c>
      <c r="AF91" s="125">
        <v>0</v>
      </c>
      <c r="AG91" s="125">
        <v>0</v>
      </c>
      <c r="AH91" s="140">
        <v>1.413</v>
      </c>
      <c r="AI91" s="125">
        <v>0</v>
      </c>
      <c r="AJ91" s="125">
        <f t="shared" ref="AJ91" si="125">AI91</f>
        <v>0</v>
      </c>
      <c r="AK91" s="125">
        <v>0</v>
      </c>
      <c r="AL91" s="125">
        <f t="shared" ref="AL91" si="126">AK91</f>
        <v>0</v>
      </c>
      <c r="AM91" s="125">
        <f t="shared" si="104"/>
        <v>0</v>
      </c>
      <c r="AN91" s="125">
        <f t="shared" si="105"/>
        <v>1.413</v>
      </c>
      <c r="AO91" s="126" t="s">
        <v>245</v>
      </c>
    </row>
    <row r="93" spans="1:46" ht="62.25" customHeight="1" x14ac:dyDescent="0.25">
      <c r="AG93" s="68"/>
    </row>
  </sheetData>
  <autoFilter ref="A11:AO93"/>
  <mergeCells count="29">
    <mergeCell ref="A4:AO4"/>
    <mergeCell ref="A5:AO5"/>
    <mergeCell ref="A6:AO6"/>
    <mergeCell ref="A7:AN7"/>
    <mergeCell ref="A8:A10"/>
    <mergeCell ref="B8:B10"/>
    <mergeCell ref="C8:C10"/>
    <mergeCell ref="D8:D10"/>
    <mergeCell ref="E8:E10"/>
    <mergeCell ref="F8:G9"/>
    <mergeCell ref="H8:I9"/>
    <mergeCell ref="J8:J10"/>
    <mergeCell ref="K8:T8"/>
    <mergeCell ref="U8:Z8"/>
    <mergeCell ref="AA8:AB9"/>
    <mergeCell ref="AO8:AO10"/>
    <mergeCell ref="K9:O9"/>
    <mergeCell ref="P9:T9"/>
    <mergeCell ref="U9:V9"/>
    <mergeCell ref="W9:X9"/>
    <mergeCell ref="Y9:Z9"/>
    <mergeCell ref="AC9:AD9"/>
    <mergeCell ref="AE9:AF9"/>
    <mergeCell ref="AG9:AH9"/>
    <mergeCell ref="AI9:AJ9"/>
    <mergeCell ref="AC8:AN8"/>
    <mergeCell ref="AK9:AL9"/>
    <mergeCell ref="AM9:AM10"/>
    <mergeCell ref="AN9:AN10"/>
  </mergeCells>
  <pageMargins left="0.47244094488188981" right="0.39370078740157483" top="0.59055118110236227" bottom="0.39370078740157483" header="0.31496062992125984" footer="0.31496062992125984"/>
  <pageSetup paperSize="9" scale="23" firstPageNumber="2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I0228_1127024000399_3_0_69_1</vt:lpstr>
      <vt:lpstr>I0228_1127024000399_3_0_69_1!Область_печати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Филин Евгений</dc:creator>
  <cp:lastModifiedBy>ПО</cp:lastModifiedBy>
  <cp:lastPrinted>2022-11-28T06:00:30Z</cp:lastPrinted>
  <dcterms:created xsi:type="dcterms:W3CDTF">2022-10-27T05:31:58Z</dcterms:created>
  <dcterms:modified xsi:type="dcterms:W3CDTF">2025-04-24T01:45:11Z</dcterms:modified>
</cp:coreProperties>
</file>