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35" yWindow="0" windowWidth="23250" windowHeight="12825"/>
  </bookViews>
  <sheets>
    <sheet name="11кв истч" sheetId="1" r:id="rId1"/>
  </sheets>
  <definedNames>
    <definedName name="_xlnm._FilterDatabase" localSheetId="0" hidden="1">'11кв истч'!$A$20:$BY$29</definedName>
    <definedName name="Z_500C2F4F_1743_499A_A051_20565DBF52B2_.wvu.PrintArea" localSheetId="0" hidden="1">'11кв истч'!$A$1:$AC$29</definedName>
    <definedName name="_xlnm.Print_Area" localSheetId="0">'11кв истч'!$A$1:$AC$33</definedName>
  </definedNames>
  <calcPr calcId="125725"/>
</workbook>
</file>

<file path=xl/calcChain.xml><?xml version="1.0" encoding="utf-8"?>
<calcChain xmlns="http://schemas.openxmlformats.org/spreadsheetml/2006/main">
  <c r="M29" i="1"/>
  <c r="M30"/>
  <c r="M31"/>
  <c r="M32"/>
  <c r="M33"/>
  <c r="M28"/>
  <c r="P33"/>
  <c r="P32"/>
  <c r="P29"/>
  <c r="P28"/>
  <c r="Y33" l="1"/>
  <c r="Y32"/>
  <c r="S28"/>
  <c r="U28"/>
  <c r="W28"/>
  <c r="Y28"/>
  <c r="AA28"/>
  <c r="S29"/>
  <c r="T29" s="1"/>
  <c r="U29"/>
  <c r="W29"/>
  <c r="Y29"/>
  <c r="Z29" s="1"/>
  <c r="AA29"/>
  <c r="AB29"/>
  <c r="S30"/>
  <c r="T30" s="1"/>
  <c r="U30"/>
  <c r="W30"/>
  <c r="Y30"/>
  <c r="Z30"/>
  <c r="AA30"/>
  <c r="AB30"/>
  <c r="S31"/>
  <c r="U31"/>
  <c r="W31"/>
  <c r="Y31"/>
  <c r="Z31"/>
  <c r="AA31"/>
  <c r="S32"/>
  <c r="U32"/>
  <c r="W32"/>
  <c r="Z32"/>
  <c r="AA32"/>
  <c r="S33"/>
  <c r="U33"/>
  <c r="W33"/>
  <c r="Z33"/>
  <c r="AA33"/>
  <c r="H33"/>
  <c r="H32"/>
  <c r="H31"/>
  <c r="H30"/>
  <c r="H29"/>
  <c r="H28"/>
  <c r="Y27" l="1"/>
  <c r="G29"/>
  <c r="G30"/>
  <c r="G27" s="1"/>
  <c r="G31"/>
  <c r="G32"/>
  <c r="G33"/>
  <c r="G28"/>
  <c r="G25"/>
  <c r="F30"/>
  <c r="F29"/>
  <c r="F27" s="1"/>
  <c r="F28"/>
  <c r="D27"/>
  <c r="E27"/>
  <c r="H27"/>
  <c r="I27"/>
  <c r="J27"/>
  <c r="K27"/>
  <c r="L27"/>
  <c r="M27"/>
  <c r="N27"/>
  <c r="O27"/>
  <c r="P27"/>
  <c r="Q27"/>
  <c r="V27"/>
  <c r="X27"/>
  <c r="D33"/>
  <c r="D32"/>
  <c r="R32"/>
  <c r="R33"/>
  <c r="F25" l="1"/>
  <c r="U22"/>
  <c r="V22"/>
  <c r="W22"/>
  <c r="X22"/>
  <c r="E23"/>
  <c r="I23"/>
  <c r="J23"/>
  <c r="K23"/>
  <c r="N23"/>
  <c r="O23"/>
  <c r="P23"/>
  <c r="Q23"/>
  <c r="R23"/>
  <c r="U23"/>
  <c r="V23"/>
  <c r="W23"/>
  <c r="X23"/>
  <c r="E24"/>
  <c r="F24"/>
  <c r="F23" s="1"/>
  <c r="G24"/>
  <c r="G23" s="1"/>
  <c r="I24"/>
  <c r="J24"/>
  <c r="K24"/>
  <c r="L24"/>
  <c r="L23" s="1"/>
  <c r="N24"/>
  <c r="O24"/>
  <c r="P24"/>
  <c r="Q24"/>
  <c r="R24"/>
  <c r="U24"/>
  <c r="V24"/>
  <c r="W24"/>
  <c r="X24"/>
  <c r="D24"/>
  <c r="D23" s="1"/>
  <c r="AB24"/>
  <c r="AB23" s="1"/>
  <c r="AA25"/>
  <c r="AA24" s="1"/>
  <c r="AA23" s="1"/>
  <c r="Y25"/>
  <c r="Z24" s="1"/>
  <c r="Z23" s="1"/>
  <c r="W25"/>
  <c r="U25"/>
  <c r="M25"/>
  <c r="M24" s="1"/>
  <c r="M23" s="1"/>
  <c r="H25"/>
  <c r="H24" s="1"/>
  <c r="H23" s="1"/>
  <c r="Y24" l="1"/>
  <c r="Y23" s="1"/>
  <c r="Y22" s="1"/>
  <c r="S25"/>
  <c r="T24" s="1"/>
  <c r="T23" s="1"/>
  <c r="Z27"/>
  <c r="W27" l="1"/>
  <c r="U27"/>
  <c r="S24"/>
  <c r="S23" s="1"/>
  <c r="R30"/>
  <c r="R31"/>
  <c r="G26" l="1"/>
  <c r="G22" s="1"/>
  <c r="Q26"/>
  <c r="Q22" s="1"/>
  <c r="D26"/>
  <c r="D22" s="1"/>
  <c r="F26"/>
  <c r="F22" s="1"/>
  <c r="AA27" l="1"/>
  <c r="AB27" s="1"/>
  <c r="R29"/>
  <c r="R27" l="1"/>
  <c r="R26" s="1"/>
  <c r="R22" s="1"/>
  <c r="M26"/>
  <c r="M22" s="1"/>
  <c r="I26"/>
  <c r="I22" s="1"/>
  <c r="J26"/>
  <c r="J22" s="1"/>
  <c r="K26"/>
  <c r="K22" s="1"/>
  <c r="L26"/>
  <c r="L22" s="1"/>
  <c r="N26"/>
  <c r="N22" s="1"/>
  <c r="O26"/>
  <c r="O22" s="1"/>
  <c r="P26"/>
  <c r="P22" s="1"/>
  <c r="S27" l="1"/>
  <c r="T27" s="1"/>
  <c r="AA26" l="1"/>
  <c r="H26"/>
  <c r="H22" s="1"/>
  <c r="AA22" l="1"/>
  <c r="AB22" s="1"/>
  <c r="AB26"/>
  <c r="Z26"/>
  <c r="Z22" s="1"/>
  <c r="S26" l="1"/>
  <c r="B20"/>
  <c r="C20" s="1"/>
  <c r="D20" s="1"/>
  <c r="E20" s="1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Y20" s="1"/>
  <c r="Z20" s="1"/>
  <c r="AA20" s="1"/>
  <c r="AB20" s="1"/>
  <c r="AC20" s="1"/>
  <c r="S22" l="1"/>
  <c r="T22" s="1"/>
  <c r="T26"/>
</calcChain>
</file>

<file path=xl/sharedStrings.xml><?xml version="1.0" encoding="utf-8"?>
<sst xmlns="http://schemas.openxmlformats.org/spreadsheetml/2006/main" count="103" uniqueCount="72">
  <si>
    <t>к приказу Минэнерго России</t>
  </si>
  <si>
    <t>от « 25 » апреля 2018 г. № 320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</si>
  <si>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</si>
  <si>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</si>
  <si>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</si>
  <si>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</si>
  <si>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</si>
  <si>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</si>
  <si>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</si>
  <si>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</si>
  <si>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</si>
  <si>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</si>
  <si>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</si>
  <si>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</si>
  <si>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</si>
  <si>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</si>
  <si>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</si>
  <si>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</si>
  <si>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</si>
  <si>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</si>
  <si>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Г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</si>
  <si>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</si>
  <si>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</si>
  <si>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</si>
  <si>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</si>
  <si>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</si>
  <si>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</si>
  <si>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</si>
  <si>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Томская область</t>
  </si>
  <si>
    <t xml:space="preserve"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 </t>
  </si>
  <si>
    <t>Оценка полной стоимости инвестиционного проекта в прогнозных ценах соответствующих лет, млн. рублей (с НДС)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</si>
  <si>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</si>
  <si>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нд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</si>
  <si>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</si>
  <si>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Приложение  № 1</t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</si>
  <si>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 xml:space="preserve">Западно-Сибирской дирекции по энергообеспечению - структурного подразделения Трансэнерго - филиала ОАО "РЖД" на 2020-2024 годы </t>
    </r>
  </si>
  <si>
    <t>1.2.2.2.1</t>
  </si>
  <si>
    <t>Техническое перевооружение воздушной линии 0,4 кВ ст. Копылово</t>
  </si>
  <si>
    <t>J_ЗСИБНТЭ-ТО1</t>
  </si>
  <si>
    <t>1.2.2.2.2</t>
  </si>
  <si>
    <t xml:space="preserve">Техническое перевооружение воздушной линии 0,4 кВ  от КТП-47/3, 47/73  ст.Межениновка </t>
  </si>
  <si>
    <t>J_ЗСИБНТЭ-ТО2</t>
  </si>
  <si>
    <t>1.2.2.2.3</t>
  </si>
  <si>
    <t>Техническое перевооружение воздушной линии 0,4 кВ   от КТПНС-93 ст. Томск-Северный</t>
  </si>
  <si>
    <t>J_ЗСИБНТЭ-ТО3</t>
  </si>
  <si>
    <t>1.2.2.2.4</t>
  </si>
  <si>
    <t>Техническое перевооружение воздушной линии 0,4 кВ от КТП-60 ст. Богашево, КТП-61</t>
  </si>
  <si>
    <t>J_ЗСИБНТЭ-ТО4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</si>
  <si>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</si>
  <si>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</si>
  <si>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</si>
  <si>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</si>
  <si>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1.2.1.2.1.</t>
  </si>
  <si>
    <t>Модернизация оборудования тяговой подстанции Томск 2 (замена аккумуляторной батареи)</t>
  </si>
  <si>
    <t>L_ЗСИБНТЭ-ТО7</t>
  </si>
  <si>
    <t>Утвержденные плановые значения показателей приведены в соответствии с  приказом Департамента тарифного регулирования Томской области от 29.12.2023г. №6-637 О внесении изменений в приказ Департамента тарифного регулирования Томской области от 31.10.2019 № 6-350 «Об утверждении инвестиционной программы открытого акционерного общества «Российские железные дороги» (ИНН 7708503727) на территории Томской области (Западно-Сибирская дирекция по энергообеспечению структурное подразделение Трансэнерго – филиала ОАО «РЖД») на 2020 - 2024 годы»</t>
  </si>
  <si>
    <t>за 2024 год</t>
  </si>
  <si>
    <t>Год раскрытия информации:  2025 год</t>
  </si>
  <si>
    <t>Всего (2024 год)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</si>
  <si>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</si>
  <si>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 2024 года  в прогнозных ценах соответствующих лет,  млн. рублей (с НДС) </t>
  </si>
  <si>
    <t>1.2.2.2.5</t>
  </si>
  <si>
    <t>1.2.2.2.6</t>
  </si>
  <si>
    <t>Замена высоковольтного оборудования АИИС КУЭ на ПС 35 кВ Томск II (НАЛИ-35 - 2 шт)</t>
  </si>
  <si>
    <t>J_ЗСИБНТЭ-ТО8</t>
  </si>
  <si>
    <t>Замена высоковольтного оборудования АИИС КУЭ на ПС 110 кВ Межениновка (НАЛИ-35 - 1 шт, ТЛ-ЭК-35 - 2 шт)</t>
  </si>
  <si>
    <t>J_ЗСИБНТЭ-ТО9</t>
  </si>
  <si>
    <t>КС-3 от 31.05.2024 № 3 на 2,011733 млн руб без НДС, ТОРГ-12 от 31.05.2024 № 1506 на 0,355912 млн руб без НДС. Дополнительный объект инвестиционной программы (объект замещения)</t>
  </si>
  <si>
    <t>ФПУ-26 от 31.07.2024 № 7301-2-2 на 0,067846 млн руб без НДС. Выполнение продолжится в 2025 г.</t>
  </si>
  <si>
    <t>выполнение перенесено на 2025 г.</t>
  </si>
  <si>
    <t>ТОРГ-12 от 28.12.2024 г. № 805 на 0,92553040 млн руб без НДС. Дополнительный объект инвестиционной программы (объект замещения)</t>
  </si>
  <si>
    <t>ТОРГ-12 от 28.12.2024 г. № 806 на 0,4627652 млн руб без НДС, ТОРГ-12 от 28.12.2024 г. № 807 на 0,63929456 млн руб без НДС.     Дополнительный объект инвестиционной программы (объект замещения)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</si>
</sst>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.00\ _р_._-;\-* #,##0.00\ _р_._-;_-* &quot;-&quot;??\ _р_._-;_-@_-"/>
    <numFmt numFmtId="165" formatCode="_-* #,##0.00_р_._-;\-* #,##0.00_р_._-;_-* &quot;-&quot;??_р_._-;_-@_-"/>
    <numFmt numFmtId="166" formatCode="#,##0_ ;\-#,##0\ "/>
    <numFmt numFmtId="167" formatCode="_-* #,##0.000\ _₽_-;\-* #,##0.000\ _₽_-;_-* &quot;-&quot;??\ _₽_-;_-@_-"/>
    <numFmt numFmtId="168" formatCode="_-* #,##0.00_р_._-;\-* #,##0.00_р_._-;_-* \-??_р_._-;_-@_-"/>
    <numFmt numFmtId="169" formatCode="0.000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6" applyNumberFormat="0" applyAlignment="0" applyProtection="0"/>
    <xf numFmtId="0" fontId="12" fillId="21" borderId="7" applyNumberFormat="0" applyAlignment="0" applyProtection="0"/>
    <xf numFmtId="0" fontId="13" fillId="21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2" borderId="12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3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5" borderId="0" applyNumberFormat="0" applyBorder="0" applyAlignment="0" applyProtection="0"/>
    <xf numFmtId="168" fontId="35" fillId="0" borderId="0" applyBorder="0" applyProtection="0"/>
    <xf numFmtId="0" fontId="2" fillId="0" borderId="0"/>
  </cellStyleXfs>
  <cellXfs count="74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3" fillId="2" borderId="0" xfId="2" applyFont="1" applyFill="1" applyBorder="1" applyAlignment="1"/>
    <xf numFmtId="0" fontId="2" fillId="2" borderId="0" xfId="2" applyFont="1" applyFill="1" applyBorder="1"/>
    <xf numFmtId="0" fontId="3" fillId="2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/>
    <xf numFmtId="0" fontId="6" fillId="2" borderId="0" xfId="3" applyFont="1" applyFill="1" applyAlignment="1">
      <alignment vertical="center"/>
    </xf>
    <xf numFmtId="0" fontId="7" fillId="2" borderId="0" xfId="3" applyFont="1" applyFill="1" applyAlignment="1">
      <alignment vertical="center"/>
    </xf>
    <xf numFmtId="0" fontId="2" fillId="2" borderId="2" xfId="2" applyFont="1" applyFill="1" applyBorder="1" applyAlignment="1">
      <alignment horizontal="center" vertical="center" wrapText="1"/>
    </xf>
    <xf numFmtId="49" fontId="31" fillId="25" borderId="2" xfId="3" applyNumberFormat="1" applyFont="1" applyFill="1" applyBorder="1" applyAlignment="1">
      <alignment horizontal="center" vertical="center"/>
    </xf>
    <xf numFmtId="0" fontId="31" fillId="25" borderId="2" xfId="3" applyFont="1" applyFill="1" applyBorder="1" applyAlignment="1">
      <alignment horizontal="left" vertical="center" wrapText="1"/>
    </xf>
    <xf numFmtId="0" fontId="31" fillId="25" borderId="2" xfId="2" applyFont="1" applyFill="1" applyBorder="1" applyAlignment="1">
      <alignment horizontal="center" vertical="center"/>
    </xf>
    <xf numFmtId="49" fontId="31" fillId="26" borderId="2" xfId="3" applyNumberFormat="1" applyFont="1" applyFill="1" applyBorder="1" applyAlignment="1">
      <alignment horizontal="center" vertical="center"/>
    </xf>
    <xf numFmtId="0" fontId="31" fillId="26" borderId="2" xfId="3" applyFont="1" applyFill="1" applyBorder="1" applyAlignment="1">
      <alignment horizontal="left" vertical="center" wrapText="1"/>
    </xf>
    <xf numFmtId="0" fontId="31" fillId="26" borderId="2" xfId="2" applyFont="1" applyFill="1" applyBorder="1" applyAlignment="1">
      <alignment horizontal="center" vertical="center"/>
    </xf>
    <xf numFmtId="49" fontId="31" fillId="27" borderId="2" xfId="3" applyNumberFormat="1" applyFont="1" applyFill="1" applyBorder="1" applyAlignment="1">
      <alignment horizontal="center" vertical="center"/>
    </xf>
    <xf numFmtId="0" fontId="31" fillId="27" borderId="2" xfId="3" applyFont="1" applyFill="1" applyBorder="1" applyAlignment="1">
      <alignment horizontal="left" vertical="center" wrapText="1"/>
    </xf>
    <xf numFmtId="0" fontId="31" fillId="27" borderId="2" xfId="2" applyFont="1" applyFill="1" applyBorder="1" applyAlignment="1">
      <alignment horizontal="center" vertical="center"/>
    </xf>
    <xf numFmtId="49" fontId="31" fillId="0" borderId="2" xfId="3" applyNumberFormat="1" applyFont="1" applyFill="1" applyBorder="1" applyAlignment="1">
      <alignment horizontal="center" vertical="center"/>
    </xf>
    <xf numFmtId="0" fontId="31" fillId="0" borderId="2" xfId="3" applyFont="1" applyFill="1" applyBorder="1" applyAlignment="1">
      <alignment horizontal="left" vertical="center" wrapText="1"/>
    </xf>
    <xf numFmtId="0" fontId="31" fillId="0" borderId="2" xfId="2" applyFont="1" applyBorder="1" applyAlignment="1">
      <alignment horizontal="center" vertical="center"/>
    </xf>
    <xf numFmtId="43" fontId="2" fillId="2" borderId="0" xfId="2" applyNumberFormat="1" applyFont="1" applyFill="1"/>
    <xf numFmtId="167" fontId="32" fillId="25" borderId="2" xfId="1" applyNumberFormat="1" applyFont="1" applyFill="1" applyBorder="1" applyAlignment="1">
      <alignment horizontal="center" vertical="center"/>
    </xf>
    <xf numFmtId="167" fontId="32" fillId="25" borderId="2" xfId="1" applyNumberFormat="1" applyFont="1" applyFill="1" applyBorder="1" applyAlignment="1">
      <alignment horizontal="left" vertical="center"/>
    </xf>
    <xf numFmtId="167" fontId="31" fillId="26" borderId="2" xfId="463" applyNumberFormat="1" applyFont="1" applyFill="1" applyBorder="1" applyAlignment="1">
      <alignment horizontal="left" vertical="center"/>
    </xf>
    <xf numFmtId="167" fontId="31" fillId="27" borderId="2" xfId="463" applyNumberFormat="1" applyFont="1" applyFill="1" applyBorder="1" applyAlignment="1">
      <alignment horizontal="center" vertical="center"/>
    </xf>
    <xf numFmtId="167" fontId="32" fillId="0" borderId="2" xfId="1" applyNumberFormat="1" applyFont="1" applyFill="1" applyBorder="1" applyAlignment="1">
      <alignment horizontal="left" vertical="center" wrapText="1"/>
    </xf>
    <xf numFmtId="167" fontId="31" fillId="27" borderId="2" xfId="463" applyNumberFormat="1" applyFont="1" applyFill="1" applyBorder="1" applyAlignment="1">
      <alignment horizontal="left" vertical="center" wrapText="1"/>
    </xf>
    <xf numFmtId="167" fontId="31" fillId="0" borderId="2" xfId="1" applyNumberFormat="1" applyFont="1" applyFill="1" applyBorder="1" applyAlignment="1">
      <alignment horizontal="left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49" fontId="5" fillId="0" borderId="2" xfId="3" applyNumberFormat="1" applyFont="1" applyFill="1" applyBorder="1" applyAlignment="1">
      <alignment horizontal="center" vertical="center"/>
    </xf>
    <xf numFmtId="0" fontId="2" fillId="0" borderId="2" xfId="40" applyFont="1" applyFill="1" applyBorder="1" applyAlignment="1">
      <alignment vertical="center" wrapText="1"/>
    </xf>
    <xf numFmtId="0" fontId="34" fillId="0" borderId="2" xfId="40" applyFont="1" applyFill="1" applyBorder="1" applyAlignment="1">
      <alignment horizontal="center" vertical="center" wrapText="1"/>
    </xf>
    <xf numFmtId="49" fontId="36" fillId="2" borderId="2" xfId="581" applyNumberFormat="1" applyFont="1" applyFill="1" applyBorder="1" applyAlignment="1">
      <alignment horizontal="center" vertical="center" wrapText="1"/>
    </xf>
    <xf numFmtId="49" fontId="5" fillId="2" borderId="2" xfId="3" applyNumberFormat="1" applyFont="1" applyFill="1" applyBorder="1" applyAlignment="1">
      <alignment horizontal="center" vertical="center"/>
    </xf>
    <xf numFmtId="0" fontId="5" fillId="2" borderId="2" xfId="3" applyFont="1" applyFill="1" applyBorder="1" applyAlignment="1">
      <alignment vertical="center" wrapText="1"/>
    </xf>
    <xf numFmtId="0" fontId="34" fillId="2" borderId="2" xfId="40" applyFont="1" applyFill="1" applyBorder="1" applyAlignment="1">
      <alignment horizontal="center" vertical="center" wrapText="1"/>
    </xf>
    <xf numFmtId="169" fontId="32" fillId="0" borderId="2" xfId="1" applyNumberFormat="1" applyFont="1" applyFill="1" applyBorder="1" applyAlignment="1">
      <alignment horizontal="center" vertical="center"/>
    </xf>
    <xf numFmtId="169" fontId="34" fillId="2" borderId="2" xfId="40" applyNumberFormat="1" applyFont="1" applyFill="1" applyBorder="1" applyAlignment="1">
      <alignment horizontal="center" vertical="center" wrapText="1"/>
    </xf>
    <xf numFmtId="169" fontId="32" fillId="2" borderId="2" xfId="463" applyNumberFormat="1" applyFont="1" applyFill="1" applyBorder="1" applyAlignment="1">
      <alignment horizontal="center" vertical="center"/>
    </xf>
    <xf numFmtId="169" fontId="31" fillId="0" borderId="2" xfId="2" applyNumberFormat="1" applyFont="1" applyBorder="1" applyAlignment="1">
      <alignment horizontal="center" vertical="center"/>
    </xf>
    <xf numFmtId="169" fontId="31" fillId="26" borderId="2" xfId="2" applyNumberFormat="1" applyFont="1" applyFill="1" applyBorder="1" applyAlignment="1">
      <alignment horizontal="center" vertical="center"/>
    </xf>
    <xf numFmtId="169" fontId="31" fillId="27" borderId="2" xfId="463" applyNumberFormat="1" applyFont="1" applyFill="1" applyBorder="1" applyAlignment="1">
      <alignment horizontal="center" vertical="center"/>
    </xf>
    <xf numFmtId="169" fontId="31" fillId="27" borderId="2" xfId="2" applyNumberFormat="1" applyFont="1" applyFill="1" applyBorder="1" applyAlignment="1">
      <alignment horizontal="center" vertical="center"/>
    </xf>
    <xf numFmtId="169" fontId="32" fillId="0" borderId="2" xfId="3" applyNumberFormat="1" applyFont="1" applyBorder="1" applyAlignment="1">
      <alignment horizontal="center" vertical="center"/>
    </xf>
    <xf numFmtId="169" fontId="33" fillId="2" borderId="2" xfId="1" applyNumberFormat="1" applyFont="1" applyFill="1" applyBorder="1" applyAlignment="1">
      <alignment horizontal="center" vertical="center"/>
    </xf>
    <xf numFmtId="169" fontId="32" fillId="0" borderId="2" xfId="1" applyNumberFormat="1" applyFont="1" applyFill="1" applyBorder="1" applyAlignment="1">
      <alignment horizontal="left" vertical="center" wrapText="1"/>
    </xf>
    <xf numFmtId="169" fontId="3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34" fillId="0" borderId="2" xfId="0" applyFont="1" applyFill="1" applyBorder="1" applyAlignment="1">
      <alignment horizontal="center" vertical="center" wrapText="1"/>
    </xf>
    <xf numFmtId="169" fontId="34" fillId="2" borderId="2" xfId="582" applyNumberFormat="1" applyFont="1" applyFill="1" applyBorder="1" applyAlignment="1">
      <alignment horizontal="center" vertical="center" wrapText="1"/>
    </xf>
    <xf numFmtId="169" fontId="32" fillId="2" borderId="2" xfId="1" applyNumberFormat="1" applyFont="1" applyFill="1" applyBorder="1" applyAlignment="1">
      <alignment horizontal="left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5" xfId="2" applyFont="1" applyFill="1" applyBorder="1" applyAlignment="1">
      <alignment horizontal="center" vertical="center" textRotation="90" wrapText="1"/>
    </xf>
    <xf numFmtId="0" fontId="2" fillId="2" borderId="2" xfId="2" applyFont="1" applyFill="1" applyBorder="1" applyAlignment="1">
      <alignment horizontal="center" vertical="center" wrapText="1"/>
    </xf>
    <xf numFmtId="0" fontId="6" fillId="2" borderId="0" xfId="3" applyFont="1" applyFill="1" applyAlignment="1">
      <alignment horizontal="center" vertical="center" wrapText="1"/>
    </xf>
    <xf numFmtId="0" fontId="5" fillId="2" borderId="0" xfId="3" applyFont="1" applyFill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3" fillId="2" borderId="0" xfId="2" applyFont="1" applyFill="1" applyAlignment="1">
      <alignment horizontal="center"/>
    </xf>
  </cellXfs>
  <cellStyles count="58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581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0 3" xfId="582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I33"/>
  <sheetViews>
    <sheetView tabSelected="1" view="pageBreakPreview" zoomScale="60" zoomScaleNormal="68" workbookViewId="0">
      <selection activeCell="A5" sqref="A5:AC5"/>
    </sheetView>
  </sheetViews>
  <sheetFormatPr defaultColWidth="9.140625" defaultRowHeight="15.75"/>
  <cols>
    <col min="1" max="1" width="12.85546875" style="1" customWidth="1"/>
    <col min="2" max="2" width="40.42578125" style="1" customWidth="1"/>
    <col min="3" max="7" width="19.85546875" style="1" customWidth="1"/>
    <col min="8" max="8" width="16" style="1" customWidth="1"/>
    <col min="9" max="9" width="13.5703125" style="1" customWidth="1"/>
    <col min="10" max="11" width="14.42578125" style="1" customWidth="1"/>
    <col min="12" max="14" width="13.5703125" style="1" customWidth="1"/>
    <col min="15" max="16" width="14.28515625" style="1" customWidth="1"/>
    <col min="17" max="18" width="13.5703125" style="1" customWidth="1"/>
    <col min="19" max="19" width="12" style="1" customWidth="1"/>
    <col min="20" max="20" width="14.28515625" style="1" customWidth="1"/>
    <col min="21" max="24" width="10" style="1" customWidth="1"/>
    <col min="25" max="25" width="14" style="1" customWidth="1"/>
    <col min="26" max="26" width="14.5703125" style="1" customWidth="1"/>
    <col min="27" max="27" width="10" style="1" customWidth="1"/>
    <col min="28" max="28" width="11.28515625" style="1" customWidth="1"/>
    <col min="29" max="29" width="24.140625" style="1" customWidth="1"/>
    <col min="30" max="30" width="13.85546875" style="1" customWidth="1"/>
    <col min="31" max="31" width="12.140625" style="1" customWidth="1"/>
    <col min="32" max="32" width="26" style="1" customWidth="1"/>
    <col min="33" max="70" width="12.140625" style="1" customWidth="1"/>
    <col min="71" max="71" width="13.85546875" style="1" customWidth="1"/>
    <col min="72" max="72" width="13.140625" style="1" customWidth="1"/>
    <col min="73" max="73" width="16.140625" style="1" customWidth="1"/>
    <col min="74" max="74" width="17.28515625" style="1" customWidth="1"/>
    <col min="75" max="75" width="14.85546875" style="1" customWidth="1"/>
    <col min="76" max="76" width="13.42578125" style="1" customWidth="1"/>
    <col min="77" max="77" width="20" style="1" customWidth="1"/>
    <col min="78" max="16384" width="9.140625" style="1"/>
  </cols>
  <sheetData>
    <row r="1" spans="1:35" ht="18.75">
      <c r="AC1" s="2" t="s">
        <v>34</v>
      </c>
    </row>
    <row r="2" spans="1:35" ht="18.75">
      <c r="H2" s="27"/>
      <c r="I2" s="27"/>
      <c r="J2" s="27"/>
      <c r="K2" s="27"/>
      <c r="L2" s="27"/>
      <c r="M2" s="27"/>
      <c r="AC2" s="3" t="s">
        <v>0</v>
      </c>
    </row>
    <row r="3" spans="1:35" ht="18.75">
      <c r="AC3" s="4" t="s">
        <v>1</v>
      </c>
    </row>
    <row r="4" spans="1:35" s="6" customFormat="1" ht="18.75">
      <c r="A4" s="71" t="s">
        <v>29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5"/>
      <c r="AE4" s="5"/>
      <c r="AF4" s="5"/>
      <c r="AG4" s="5"/>
      <c r="AH4" s="5"/>
    </row>
    <row r="5" spans="1:35" s="6" customFormat="1" ht="18.75">
      <c r="A5" s="72" t="s">
        <v>56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"/>
      <c r="AE5" s="7"/>
      <c r="AF5" s="7"/>
      <c r="AG5" s="7"/>
      <c r="AH5" s="7"/>
      <c r="AI5" s="7"/>
    </row>
    <row r="6" spans="1:35" s="6" customFormat="1" ht="18.75">
      <c r="A6" s="8"/>
      <c r="B6" s="8"/>
      <c r="C6" s="8"/>
      <c r="D6" s="37"/>
      <c r="E6" s="37"/>
      <c r="F6" s="37"/>
      <c r="G6" s="37"/>
      <c r="H6" s="8"/>
      <c r="I6" s="8"/>
      <c r="J6" s="8"/>
      <c r="K6" s="8"/>
      <c r="L6" s="8"/>
      <c r="M6" s="8"/>
      <c r="N6" s="8"/>
      <c r="O6" s="8"/>
      <c r="P6" s="8"/>
      <c r="Q6" s="8"/>
      <c r="R6" s="37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</row>
    <row r="7" spans="1:35" s="6" customFormat="1" ht="18.75">
      <c r="A7" s="72" t="s">
        <v>35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"/>
      <c r="AE7" s="7"/>
      <c r="AF7" s="7"/>
      <c r="AG7" s="7"/>
      <c r="AH7" s="7"/>
    </row>
    <row r="8" spans="1:35">
      <c r="A8" s="68" t="s">
        <v>2</v>
      </c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9"/>
      <c r="AE8" s="9"/>
      <c r="AF8" s="9"/>
      <c r="AG8" s="9"/>
      <c r="AH8" s="9"/>
    </row>
    <row r="9" spans="1:35">
      <c r="A9" s="10"/>
      <c r="B9" s="10"/>
      <c r="C9" s="10"/>
      <c r="D9" s="36"/>
      <c r="E9" s="36"/>
      <c r="F9" s="36"/>
      <c r="G9" s="36"/>
      <c r="H9" s="10"/>
      <c r="I9" s="10"/>
      <c r="J9" s="10"/>
      <c r="K9" s="10"/>
      <c r="L9" s="10"/>
      <c r="M9" s="10"/>
      <c r="N9" s="10"/>
      <c r="O9" s="10"/>
      <c r="P9" s="10"/>
      <c r="Q9" s="10"/>
      <c r="R9" s="36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5" ht="18.75">
      <c r="A10" s="73" t="s">
        <v>57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11"/>
      <c r="AE10" s="11"/>
      <c r="AF10" s="11"/>
      <c r="AG10" s="11"/>
      <c r="AH10" s="11"/>
    </row>
    <row r="11" spans="1:35" ht="18.75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H11" s="3"/>
    </row>
    <row r="12" spans="1:35" ht="51.75" customHeight="1">
      <c r="A12" s="67" t="s">
        <v>55</v>
      </c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12"/>
      <c r="AE12" s="12"/>
      <c r="AF12" s="12"/>
      <c r="AG12" s="13"/>
      <c r="AH12" s="13"/>
    </row>
    <row r="13" spans="1:35">
      <c r="A13" s="68" t="s">
        <v>3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9"/>
      <c r="AE13" s="9"/>
      <c r="AF13" s="9"/>
      <c r="AG13" s="9"/>
      <c r="AH13" s="9"/>
    </row>
    <row r="14" spans="1:35">
      <c r="A14" s="69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</row>
    <row r="15" spans="1:35">
      <c r="A15" s="66" t="s">
        <v>4</v>
      </c>
      <c r="B15" s="66" t="s">
        <v>5</v>
      </c>
      <c r="C15" s="60" t="s">
        <v>6</v>
      </c>
      <c r="D15" s="60" t="s">
        <v>30</v>
      </c>
      <c r="E15" s="60" t="s">
        <v>31</v>
      </c>
      <c r="F15" s="60" t="s">
        <v>59</v>
      </c>
      <c r="G15" s="60" t="s">
        <v>60</v>
      </c>
      <c r="H15" s="66" t="s">
        <v>7</v>
      </c>
      <c r="I15" s="66"/>
      <c r="J15" s="66"/>
      <c r="K15" s="66"/>
      <c r="L15" s="66"/>
      <c r="M15" s="66"/>
      <c r="N15" s="66"/>
      <c r="O15" s="66"/>
      <c r="P15" s="66"/>
      <c r="Q15" s="66"/>
      <c r="R15" s="60" t="s">
        <v>33</v>
      </c>
      <c r="S15" s="66" t="s">
        <v>8</v>
      </c>
      <c r="T15" s="66"/>
      <c r="U15" s="66"/>
      <c r="V15" s="66"/>
      <c r="W15" s="66"/>
      <c r="X15" s="66"/>
      <c r="Y15" s="66"/>
      <c r="Z15" s="66"/>
      <c r="AA15" s="66"/>
      <c r="AB15" s="66"/>
      <c r="AC15" s="66" t="s">
        <v>9</v>
      </c>
    </row>
    <row r="16" spans="1:35">
      <c r="A16" s="66"/>
      <c r="B16" s="66"/>
      <c r="C16" s="61"/>
      <c r="D16" s="61"/>
      <c r="E16" s="61"/>
      <c r="F16" s="61"/>
      <c r="G16" s="61"/>
      <c r="H16" s="66" t="s">
        <v>58</v>
      </c>
      <c r="I16" s="66"/>
      <c r="J16" s="66"/>
      <c r="K16" s="66"/>
      <c r="L16" s="66"/>
      <c r="M16" s="66"/>
      <c r="N16" s="66"/>
      <c r="O16" s="66"/>
      <c r="P16" s="66"/>
      <c r="Q16" s="66"/>
      <c r="R16" s="61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</row>
    <row r="17" spans="1:29">
      <c r="A17" s="66"/>
      <c r="B17" s="66"/>
      <c r="C17" s="61"/>
      <c r="D17" s="61"/>
      <c r="E17" s="61"/>
      <c r="F17" s="61"/>
      <c r="G17" s="61"/>
      <c r="H17" s="66" t="s">
        <v>10</v>
      </c>
      <c r="I17" s="66"/>
      <c r="J17" s="66"/>
      <c r="K17" s="66"/>
      <c r="L17" s="66"/>
      <c r="M17" s="66" t="s">
        <v>11</v>
      </c>
      <c r="N17" s="66"/>
      <c r="O17" s="66"/>
      <c r="P17" s="66"/>
      <c r="Q17" s="66"/>
      <c r="R17" s="61"/>
      <c r="S17" s="63" t="s">
        <v>12</v>
      </c>
      <c r="T17" s="63"/>
      <c r="U17" s="63" t="s">
        <v>13</v>
      </c>
      <c r="V17" s="63"/>
      <c r="W17" s="63" t="s">
        <v>14</v>
      </c>
      <c r="X17" s="63"/>
      <c r="Y17" s="63" t="s">
        <v>15</v>
      </c>
      <c r="Z17" s="63"/>
      <c r="AA17" s="63" t="s">
        <v>16</v>
      </c>
      <c r="AB17" s="63"/>
      <c r="AC17" s="66"/>
    </row>
    <row r="18" spans="1:29" ht="144.75" customHeight="1">
      <c r="A18" s="66"/>
      <c r="B18" s="66"/>
      <c r="C18" s="61"/>
      <c r="D18" s="61"/>
      <c r="E18" s="61"/>
      <c r="F18" s="61"/>
      <c r="G18" s="61"/>
      <c r="H18" s="64" t="s">
        <v>12</v>
      </c>
      <c r="I18" s="64" t="s">
        <v>13</v>
      </c>
      <c r="J18" s="64" t="s">
        <v>14</v>
      </c>
      <c r="K18" s="64" t="s">
        <v>15</v>
      </c>
      <c r="L18" s="64" t="s">
        <v>16</v>
      </c>
      <c r="M18" s="64" t="s">
        <v>17</v>
      </c>
      <c r="N18" s="64" t="s">
        <v>13</v>
      </c>
      <c r="O18" s="64" t="s">
        <v>14</v>
      </c>
      <c r="P18" s="64" t="s">
        <v>15</v>
      </c>
      <c r="Q18" s="64" t="s">
        <v>16</v>
      </c>
      <c r="R18" s="61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6"/>
    </row>
    <row r="19" spans="1:29" ht="83.25" customHeight="1">
      <c r="A19" s="66"/>
      <c r="B19" s="66"/>
      <c r="C19" s="62"/>
      <c r="D19" s="62"/>
      <c r="E19" s="62"/>
      <c r="F19" s="62"/>
      <c r="G19" s="62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2"/>
      <c r="S19" s="14" t="s">
        <v>18</v>
      </c>
      <c r="T19" s="14" t="s">
        <v>19</v>
      </c>
      <c r="U19" s="14" t="s">
        <v>18</v>
      </c>
      <c r="V19" s="14" t="s">
        <v>19</v>
      </c>
      <c r="W19" s="14" t="s">
        <v>18</v>
      </c>
      <c r="X19" s="14" t="s">
        <v>19</v>
      </c>
      <c r="Y19" s="14" t="s">
        <v>18</v>
      </c>
      <c r="Z19" s="14" t="s">
        <v>19</v>
      </c>
      <c r="AA19" s="14" t="s">
        <v>18</v>
      </c>
      <c r="AB19" s="14" t="s">
        <v>19</v>
      </c>
      <c r="AC19" s="66"/>
    </row>
    <row r="20" spans="1:29">
      <c r="A20" s="14">
        <v>1</v>
      </c>
      <c r="B20" s="14">
        <f>A20+1</f>
        <v>2</v>
      </c>
      <c r="C20" s="35">
        <f t="shared" ref="C20:AC20" si="0">B20+1</f>
        <v>3</v>
      </c>
      <c r="D20" s="35">
        <f t="shared" si="0"/>
        <v>4</v>
      </c>
      <c r="E20" s="35">
        <f t="shared" si="0"/>
        <v>5</v>
      </c>
      <c r="F20" s="35">
        <f t="shared" si="0"/>
        <v>6</v>
      </c>
      <c r="G20" s="35">
        <f t="shared" si="0"/>
        <v>7</v>
      </c>
      <c r="H20" s="35">
        <f t="shared" si="0"/>
        <v>8</v>
      </c>
      <c r="I20" s="35">
        <f t="shared" si="0"/>
        <v>9</v>
      </c>
      <c r="J20" s="35">
        <f t="shared" si="0"/>
        <v>10</v>
      </c>
      <c r="K20" s="35">
        <f t="shared" si="0"/>
        <v>11</v>
      </c>
      <c r="L20" s="35">
        <f t="shared" si="0"/>
        <v>12</v>
      </c>
      <c r="M20" s="35">
        <f t="shared" si="0"/>
        <v>13</v>
      </c>
      <c r="N20" s="35">
        <f t="shared" si="0"/>
        <v>14</v>
      </c>
      <c r="O20" s="35">
        <f t="shared" si="0"/>
        <v>15</v>
      </c>
      <c r="P20" s="35">
        <f t="shared" si="0"/>
        <v>16</v>
      </c>
      <c r="Q20" s="35">
        <f t="shared" si="0"/>
        <v>17</v>
      </c>
      <c r="R20" s="35">
        <f t="shared" si="0"/>
        <v>18</v>
      </c>
      <c r="S20" s="35">
        <f t="shared" si="0"/>
        <v>19</v>
      </c>
      <c r="T20" s="35">
        <f t="shared" si="0"/>
        <v>20</v>
      </c>
      <c r="U20" s="35">
        <f t="shared" si="0"/>
        <v>21</v>
      </c>
      <c r="V20" s="35">
        <f t="shared" si="0"/>
        <v>22</v>
      </c>
      <c r="W20" s="35">
        <f t="shared" si="0"/>
        <v>23</v>
      </c>
      <c r="X20" s="35">
        <f t="shared" si="0"/>
        <v>24</v>
      </c>
      <c r="Y20" s="35">
        <f t="shared" si="0"/>
        <v>25</v>
      </c>
      <c r="Z20" s="35">
        <f t="shared" si="0"/>
        <v>26</v>
      </c>
      <c r="AA20" s="35">
        <f t="shared" si="0"/>
        <v>27</v>
      </c>
      <c r="AB20" s="35">
        <f t="shared" si="0"/>
        <v>28</v>
      </c>
      <c r="AC20" s="35">
        <f t="shared" si="0"/>
        <v>29</v>
      </c>
    </row>
    <row r="21" spans="1:29">
      <c r="A21" s="15" t="s">
        <v>21</v>
      </c>
      <c r="B21" s="16" t="s">
        <v>28</v>
      </c>
      <c r="C21" s="17" t="s">
        <v>20</v>
      </c>
      <c r="D21" s="17"/>
      <c r="E21" s="17"/>
      <c r="F21" s="17"/>
      <c r="G21" s="17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9"/>
    </row>
    <row r="22" spans="1:29" ht="25.5">
      <c r="A22" s="18" t="s">
        <v>22</v>
      </c>
      <c r="B22" s="19" t="s">
        <v>23</v>
      </c>
      <c r="C22" s="20" t="s">
        <v>20</v>
      </c>
      <c r="D22" s="49">
        <f>D23+D26</f>
        <v>57.142198139999991</v>
      </c>
      <c r="E22" s="49" t="s">
        <v>32</v>
      </c>
      <c r="F22" s="49">
        <f t="shared" ref="F22:AA22" si="1">F23+F26</f>
        <v>27.910206108000001</v>
      </c>
      <c r="G22" s="49">
        <f t="shared" si="1"/>
        <v>29.231992032000001</v>
      </c>
      <c r="H22" s="49">
        <f t="shared" si="1"/>
        <v>8.3772000000000002</v>
      </c>
      <c r="I22" s="49">
        <f t="shared" si="1"/>
        <v>0</v>
      </c>
      <c r="J22" s="49">
        <f t="shared" si="1"/>
        <v>0</v>
      </c>
      <c r="K22" s="49">
        <f t="shared" si="1"/>
        <v>3.8207879999999999</v>
      </c>
      <c r="L22" s="49">
        <f t="shared" si="1"/>
        <v>4.5564119999999999</v>
      </c>
      <c r="M22" s="49">
        <f t="shared" si="1"/>
        <v>5.3556973919999997</v>
      </c>
      <c r="N22" s="49">
        <f t="shared" si="1"/>
        <v>0</v>
      </c>
      <c r="O22" s="49">
        <f t="shared" si="1"/>
        <v>0</v>
      </c>
      <c r="P22" s="49">
        <f t="shared" si="1"/>
        <v>3.7391879999999995</v>
      </c>
      <c r="Q22" s="49">
        <f t="shared" si="1"/>
        <v>1.6165093920000002</v>
      </c>
      <c r="R22" s="49">
        <f t="shared" si="1"/>
        <v>24.088202639999999</v>
      </c>
      <c r="S22" s="49">
        <f t="shared" si="1"/>
        <v>-3.0215026079999996</v>
      </c>
      <c r="T22" s="49">
        <f>S22/H22*100</f>
        <v>-36.068168457241079</v>
      </c>
      <c r="U22" s="49">
        <f t="shared" si="1"/>
        <v>0</v>
      </c>
      <c r="V22" s="49">
        <f t="shared" si="1"/>
        <v>0</v>
      </c>
      <c r="W22" s="49">
        <f t="shared" si="1"/>
        <v>0</v>
      </c>
      <c r="X22" s="49">
        <f t="shared" si="1"/>
        <v>0</v>
      </c>
      <c r="Y22" s="49">
        <f t="shared" si="1"/>
        <v>0</v>
      </c>
      <c r="Z22" s="49">
        <f t="shared" si="1"/>
        <v>-2.1356850995135095</v>
      </c>
      <c r="AA22" s="49">
        <f t="shared" si="1"/>
        <v>-2.9399026080000001</v>
      </c>
      <c r="AB22" s="49">
        <f>AA22/L22*100</f>
        <v>-64.52231729703108</v>
      </c>
      <c r="AC22" s="30"/>
    </row>
    <row r="23" spans="1:29" ht="78.75">
      <c r="A23" s="41" t="s">
        <v>48</v>
      </c>
      <c r="B23" s="41" t="s">
        <v>49</v>
      </c>
      <c r="C23" s="31" t="s">
        <v>20</v>
      </c>
      <c r="D23" s="50">
        <f>D24</f>
        <v>4.2691849079999997</v>
      </c>
      <c r="E23" s="50" t="str">
        <f t="shared" ref="E23:AB23" si="2">E24</f>
        <v>нд</v>
      </c>
      <c r="F23" s="50">
        <f t="shared" si="2"/>
        <v>4.2691849079999997</v>
      </c>
      <c r="G23" s="50">
        <f t="shared" si="2"/>
        <v>0</v>
      </c>
      <c r="H23" s="50">
        <f t="shared" si="2"/>
        <v>0</v>
      </c>
      <c r="I23" s="50">
        <f t="shared" si="2"/>
        <v>0</v>
      </c>
      <c r="J23" s="50">
        <f t="shared" si="2"/>
        <v>0</v>
      </c>
      <c r="K23" s="50">
        <f t="shared" si="2"/>
        <v>0</v>
      </c>
      <c r="L23" s="50">
        <f t="shared" si="2"/>
        <v>0</v>
      </c>
      <c r="M23" s="50">
        <f t="shared" si="2"/>
        <v>0</v>
      </c>
      <c r="N23" s="50">
        <f t="shared" si="2"/>
        <v>0</v>
      </c>
      <c r="O23" s="50">
        <f t="shared" si="2"/>
        <v>0</v>
      </c>
      <c r="P23" s="50">
        <f t="shared" si="2"/>
        <v>0</v>
      </c>
      <c r="Q23" s="50">
        <f t="shared" si="2"/>
        <v>0</v>
      </c>
      <c r="R23" s="50">
        <f t="shared" si="2"/>
        <v>0</v>
      </c>
      <c r="S23" s="50">
        <f t="shared" si="2"/>
        <v>0</v>
      </c>
      <c r="T23" s="50">
        <f t="shared" si="2"/>
        <v>0</v>
      </c>
      <c r="U23" s="50">
        <f t="shared" si="2"/>
        <v>0</v>
      </c>
      <c r="V23" s="50">
        <f t="shared" si="2"/>
        <v>0</v>
      </c>
      <c r="W23" s="50">
        <f t="shared" si="2"/>
        <v>0</v>
      </c>
      <c r="X23" s="50">
        <f t="shared" si="2"/>
        <v>0</v>
      </c>
      <c r="Y23" s="50">
        <f t="shared" si="2"/>
        <v>0</v>
      </c>
      <c r="Z23" s="50">
        <f t="shared" si="2"/>
        <v>0</v>
      </c>
      <c r="AA23" s="50">
        <f t="shared" si="2"/>
        <v>0</v>
      </c>
      <c r="AB23" s="50">
        <f t="shared" si="2"/>
        <v>0</v>
      </c>
      <c r="AC23" s="31"/>
    </row>
    <row r="24" spans="1:29" ht="78.75">
      <c r="A24" s="41" t="s">
        <v>50</v>
      </c>
      <c r="B24" s="41" t="s">
        <v>51</v>
      </c>
      <c r="C24" s="26" t="s">
        <v>20</v>
      </c>
      <c r="D24" s="48">
        <f>D25</f>
        <v>4.2691849079999997</v>
      </c>
      <c r="E24" s="48" t="str">
        <f t="shared" ref="E24:AB24" si="3">E25</f>
        <v>нд</v>
      </c>
      <c r="F24" s="48">
        <f t="shared" si="3"/>
        <v>4.2691849079999997</v>
      </c>
      <c r="G24" s="48">
        <f t="shared" si="3"/>
        <v>0</v>
      </c>
      <c r="H24" s="48">
        <f t="shared" si="3"/>
        <v>0</v>
      </c>
      <c r="I24" s="48">
        <f t="shared" si="3"/>
        <v>0</v>
      </c>
      <c r="J24" s="48">
        <f t="shared" si="3"/>
        <v>0</v>
      </c>
      <c r="K24" s="48">
        <f t="shared" si="3"/>
        <v>0</v>
      </c>
      <c r="L24" s="48">
        <f t="shared" si="3"/>
        <v>0</v>
      </c>
      <c r="M24" s="48">
        <f t="shared" si="3"/>
        <v>0</v>
      </c>
      <c r="N24" s="48">
        <f t="shared" si="3"/>
        <v>0</v>
      </c>
      <c r="O24" s="48">
        <f t="shared" si="3"/>
        <v>0</v>
      </c>
      <c r="P24" s="48">
        <f t="shared" si="3"/>
        <v>0</v>
      </c>
      <c r="Q24" s="48">
        <f t="shared" si="3"/>
        <v>0</v>
      </c>
      <c r="R24" s="48">
        <f t="shared" si="3"/>
        <v>0</v>
      </c>
      <c r="S24" s="48">
        <f t="shared" si="3"/>
        <v>0</v>
      </c>
      <c r="T24" s="48">
        <f t="shared" si="3"/>
        <v>0</v>
      </c>
      <c r="U24" s="48">
        <f t="shared" si="3"/>
        <v>0</v>
      </c>
      <c r="V24" s="48">
        <f t="shared" si="3"/>
        <v>0</v>
      </c>
      <c r="W24" s="48">
        <f t="shared" si="3"/>
        <v>0</v>
      </c>
      <c r="X24" s="48">
        <f t="shared" si="3"/>
        <v>0</v>
      </c>
      <c r="Y24" s="48">
        <f t="shared" si="3"/>
        <v>0</v>
      </c>
      <c r="Z24" s="48">
        <f t="shared" si="3"/>
        <v>0</v>
      </c>
      <c r="AA24" s="48">
        <f t="shared" si="3"/>
        <v>0</v>
      </c>
      <c r="AB24" s="48">
        <f t="shared" si="3"/>
        <v>0</v>
      </c>
      <c r="AC24" s="26"/>
    </row>
    <row r="25" spans="1:29" ht="47.25">
      <c r="A25" s="42" t="s">
        <v>52</v>
      </c>
      <c r="B25" s="43" t="s">
        <v>53</v>
      </c>
      <c r="C25" s="44" t="s">
        <v>54</v>
      </c>
      <c r="D25" s="46">
        <v>4.2691849079999997</v>
      </c>
      <c r="E25" s="46" t="s">
        <v>32</v>
      </c>
      <c r="F25" s="46">
        <f>(3.02400598+0.53364811)*1.2</f>
        <v>4.2691849079999997</v>
      </c>
      <c r="G25" s="46">
        <f>D25-F25</f>
        <v>0</v>
      </c>
      <c r="H25" s="46">
        <f>SUM(I25:L25)</f>
        <v>0</v>
      </c>
      <c r="I25" s="46">
        <v>0</v>
      </c>
      <c r="J25" s="46">
        <v>0</v>
      </c>
      <c r="K25" s="47">
        <v>0</v>
      </c>
      <c r="L25" s="47">
        <v>0</v>
      </c>
      <c r="M25" s="46">
        <f>SUM(N25:Q25)</f>
        <v>0</v>
      </c>
      <c r="N25" s="46">
        <v>0</v>
      </c>
      <c r="O25" s="46">
        <v>0</v>
      </c>
      <c r="P25" s="47">
        <v>0</v>
      </c>
      <c r="Q25" s="47">
        <v>0</v>
      </c>
      <c r="R25" s="46">
        <v>0</v>
      </c>
      <c r="S25" s="46">
        <f>M25-H25</f>
        <v>0</v>
      </c>
      <c r="T25" s="46">
        <v>0</v>
      </c>
      <c r="U25" s="46">
        <f>N25-I25</f>
        <v>0</v>
      </c>
      <c r="V25" s="46">
        <v>0</v>
      </c>
      <c r="W25" s="46">
        <f>O25-J25</f>
        <v>0</v>
      </c>
      <c r="X25" s="46">
        <v>0</v>
      </c>
      <c r="Y25" s="46">
        <f>P25-K25</f>
        <v>0</v>
      </c>
      <c r="Z25" s="46">
        <v>0</v>
      </c>
      <c r="AA25" s="46">
        <f>Q25-L25</f>
        <v>0</v>
      </c>
      <c r="AB25" s="46">
        <v>0</v>
      </c>
      <c r="AC25" s="46"/>
    </row>
    <row r="26" spans="1:29" ht="38.25">
      <c r="A26" s="21" t="s">
        <v>24</v>
      </c>
      <c r="B26" s="22" t="s">
        <v>25</v>
      </c>
      <c r="C26" s="23" t="s">
        <v>20</v>
      </c>
      <c r="D26" s="51">
        <f>D27</f>
        <v>52.873013231999991</v>
      </c>
      <c r="E26" s="52" t="s">
        <v>32</v>
      </c>
      <c r="F26" s="51">
        <f t="shared" ref="F26:G26" si="4">F27</f>
        <v>23.641021200000001</v>
      </c>
      <c r="G26" s="51">
        <f t="shared" si="4"/>
        <v>29.231992032000001</v>
      </c>
      <c r="H26" s="50">
        <f>H27</f>
        <v>8.3772000000000002</v>
      </c>
      <c r="I26" s="50">
        <f t="shared" ref="I26:AA26" si="5">I27</f>
        <v>0</v>
      </c>
      <c r="J26" s="50">
        <f t="shared" si="5"/>
        <v>0</v>
      </c>
      <c r="K26" s="50">
        <f t="shared" si="5"/>
        <v>3.8207879999999999</v>
      </c>
      <c r="L26" s="50">
        <f t="shared" si="5"/>
        <v>4.5564119999999999</v>
      </c>
      <c r="M26" s="50">
        <f>M27</f>
        <v>5.3556973919999997</v>
      </c>
      <c r="N26" s="50">
        <f t="shared" si="5"/>
        <v>0</v>
      </c>
      <c r="O26" s="50">
        <f t="shared" si="5"/>
        <v>0</v>
      </c>
      <c r="P26" s="50">
        <f t="shared" si="5"/>
        <v>3.7391879999999995</v>
      </c>
      <c r="Q26" s="50">
        <f>Q27</f>
        <v>1.6165093920000002</v>
      </c>
      <c r="R26" s="50">
        <f>R27</f>
        <v>24.088202639999999</v>
      </c>
      <c r="S26" s="50">
        <f t="shared" si="5"/>
        <v>-3.0215026079999996</v>
      </c>
      <c r="T26" s="50">
        <f>S26/H26*100</f>
        <v>-36.068168457241079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50">
        <f t="shared" si="5"/>
        <v>-2.1356850995135095</v>
      </c>
      <c r="AA26" s="50">
        <f t="shared" si="5"/>
        <v>-2.9399026080000001</v>
      </c>
      <c r="AB26" s="50">
        <f>AA26/L26*100</f>
        <v>-64.52231729703108</v>
      </c>
      <c r="AC26" s="33"/>
    </row>
    <row r="27" spans="1:29" ht="25.5">
      <c r="A27" s="24" t="s">
        <v>26</v>
      </c>
      <c r="B27" s="25" t="s">
        <v>27</v>
      </c>
      <c r="C27" s="26" t="s">
        <v>20</v>
      </c>
      <c r="D27" s="48">
        <f>SUM(D28:D33)</f>
        <v>52.873013231999991</v>
      </c>
      <c r="E27" s="48">
        <f t="shared" ref="E27:S27" si="6">SUM(E28:E33)</f>
        <v>0</v>
      </c>
      <c r="F27" s="48">
        <f>SUM(F28:F33)</f>
        <v>23.641021200000001</v>
      </c>
      <c r="G27" s="48">
        <f t="shared" si="6"/>
        <v>29.231992032000001</v>
      </c>
      <c r="H27" s="48">
        <f t="shared" si="6"/>
        <v>8.3772000000000002</v>
      </c>
      <c r="I27" s="48">
        <f t="shared" si="6"/>
        <v>0</v>
      </c>
      <c r="J27" s="48">
        <f t="shared" si="6"/>
        <v>0</v>
      </c>
      <c r="K27" s="48">
        <f t="shared" si="6"/>
        <v>3.8207879999999999</v>
      </c>
      <c r="L27" s="48">
        <f t="shared" si="6"/>
        <v>4.5564119999999999</v>
      </c>
      <c r="M27" s="48">
        <f t="shared" si="6"/>
        <v>5.3556973919999997</v>
      </c>
      <c r="N27" s="48">
        <f t="shared" si="6"/>
        <v>0</v>
      </c>
      <c r="O27" s="48">
        <f t="shared" si="6"/>
        <v>0</v>
      </c>
      <c r="P27" s="48">
        <f t="shared" si="6"/>
        <v>3.7391879999999995</v>
      </c>
      <c r="Q27" s="48">
        <f t="shared" si="6"/>
        <v>1.6165093920000002</v>
      </c>
      <c r="R27" s="48">
        <f t="shared" si="6"/>
        <v>24.088202639999999</v>
      </c>
      <c r="S27" s="48">
        <f t="shared" si="6"/>
        <v>-3.0215026079999996</v>
      </c>
      <c r="T27" s="48">
        <f>S27/H27*100</f>
        <v>-36.068168457241079</v>
      </c>
      <c r="U27" s="48">
        <f>SUM(U28:U33)</f>
        <v>0</v>
      </c>
      <c r="V27" s="48">
        <f>SUM(V28:V31)</f>
        <v>0</v>
      </c>
      <c r="W27" s="48">
        <f>SUM(W28:W33)</f>
        <v>0</v>
      </c>
      <c r="X27" s="48">
        <f>SUM(X28:X31)</f>
        <v>0</v>
      </c>
      <c r="Y27" s="48">
        <f>SUM(Y28:Y33)</f>
        <v>-8.1600000000000228E-2</v>
      </c>
      <c r="Z27" s="48">
        <f t="shared" ref="Z27:Z29" si="7">IF(K27=0,0,(Y27/K27*100))</f>
        <v>-2.1356850995135095</v>
      </c>
      <c r="AA27" s="48">
        <f>SUM(AA28:AA33)</f>
        <v>-2.9399026080000001</v>
      </c>
      <c r="AB27" s="48">
        <f>AA27/L27*100</f>
        <v>-64.52231729703108</v>
      </c>
      <c r="AC27" s="34"/>
    </row>
    <row r="28" spans="1:29" ht="98.25" customHeight="1">
      <c r="A28" s="38" t="s">
        <v>36</v>
      </c>
      <c r="B28" s="39" t="s">
        <v>37</v>
      </c>
      <c r="C28" s="40" t="s">
        <v>38</v>
      </c>
      <c r="D28" s="45">
        <v>20.209861200000002</v>
      </c>
      <c r="E28" s="52" t="s">
        <v>32</v>
      </c>
      <c r="F28" s="55">
        <f>(1.111453+0.106255+6.550416+6.534216+0.348156)*1.2</f>
        <v>17.580595200000001</v>
      </c>
      <c r="G28" s="45">
        <f>D28-F28</f>
        <v>2.6292660000000012</v>
      </c>
      <c r="H28" s="45">
        <f t="shared" ref="H28:H33" si="8">SUM(I28:L28)</f>
        <v>0</v>
      </c>
      <c r="I28" s="55">
        <v>0</v>
      </c>
      <c r="J28" s="55">
        <v>0</v>
      </c>
      <c r="K28" s="55">
        <v>0</v>
      </c>
      <c r="L28" s="55">
        <v>0</v>
      </c>
      <c r="M28" s="45">
        <f>SUM(N28:Q28)</f>
        <v>2.8411740000000001</v>
      </c>
      <c r="N28" s="45">
        <v>0</v>
      </c>
      <c r="O28" s="45">
        <v>0</v>
      </c>
      <c r="P28" s="45">
        <f>1.803*1.2</f>
        <v>2.1635999999999997</v>
      </c>
      <c r="Q28" s="45">
        <v>0.67757400000000034</v>
      </c>
      <c r="R28" s="45">
        <v>0</v>
      </c>
      <c r="S28" s="45">
        <f>M28-H28</f>
        <v>2.8411740000000001</v>
      </c>
      <c r="T28" s="53">
        <v>100</v>
      </c>
      <c r="U28" s="45">
        <f>N28-I28</f>
        <v>0</v>
      </c>
      <c r="V28" s="45">
        <v>0</v>
      </c>
      <c r="W28" s="45">
        <f>O28-J28</f>
        <v>0</v>
      </c>
      <c r="X28" s="45">
        <v>0</v>
      </c>
      <c r="Y28" s="45">
        <f>P28-K28</f>
        <v>2.1635999999999997</v>
      </c>
      <c r="Z28" s="53">
        <v>100</v>
      </c>
      <c r="AA28" s="45">
        <f>Q28-L28</f>
        <v>0.67757400000000034</v>
      </c>
      <c r="AB28" s="53">
        <v>100</v>
      </c>
      <c r="AC28" s="54" t="s">
        <v>67</v>
      </c>
    </row>
    <row r="29" spans="1:29" ht="100.5" customHeight="1">
      <c r="A29" s="38" t="s">
        <v>39</v>
      </c>
      <c r="B29" s="39" t="s">
        <v>40</v>
      </c>
      <c r="C29" s="40" t="s">
        <v>41</v>
      </c>
      <c r="D29" s="45">
        <v>23.032919999999997</v>
      </c>
      <c r="E29" s="52" t="s">
        <v>32</v>
      </c>
      <c r="F29" s="45">
        <f>(2.77993+0.875999)*1.2</f>
        <v>4.3871147999999991</v>
      </c>
      <c r="G29" s="45">
        <f t="shared" ref="G29:G33" si="9">D29-F29</f>
        <v>18.645805199999998</v>
      </c>
      <c r="H29" s="45">
        <f t="shared" si="8"/>
        <v>4.8</v>
      </c>
      <c r="I29" s="55">
        <v>0</v>
      </c>
      <c r="J29" s="55">
        <v>0</v>
      </c>
      <c r="K29" s="55">
        <v>3.8207879999999999</v>
      </c>
      <c r="L29" s="55">
        <v>0.97921199999999997</v>
      </c>
      <c r="M29" s="45">
        <f t="shared" ref="M29:M33" si="10">SUM(N29:Q29)</f>
        <v>8.1415200000000007E-2</v>
      </c>
      <c r="N29" s="45">
        <v>0</v>
      </c>
      <c r="O29" s="45">
        <v>0</v>
      </c>
      <c r="P29" s="45">
        <f>0.044*1.2</f>
        <v>5.2799999999999993E-2</v>
      </c>
      <c r="Q29" s="45">
        <v>2.8615200000000014E-2</v>
      </c>
      <c r="R29" s="45">
        <f t="shared" ref="R29:R31" si="11">G29-M29</f>
        <v>18.56439</v>
      </c>
      <c r="S29" s="45">
        <f>M29-H29</f>
        <v>-4.7185847999999995</v>
      </c>
      <c r="T29" s="53">
        <f>S29/H29*100</f>
        <v>-98.303849999999997</v>
      </c>
      <c r="U29" s="45">
        <f t="shared" ref="U29:U31" si="12">N29-I29</f>
        <v>0</v>
      </c>
      <c r="V29" s="45">
        <v>0</v>
      </c>
      <c r="W29" s="45">
        <f t="shared" ref="W29:W31" si="13">O29-J29</f>
        <v>0</v>
      </c>
      <c r="X29" s="45">
        <v>0</v>
      </c>
      <c r="Y29" s="45">
        <f t="shared" ref="Y29:Y31" si="14">P29-K29</f>
        <v>-3.7679879999999999</v>
      </c>
      <c r="Z29" s="53">
        <f t="shared" si="7"/>
        <v>-98.618086112079496</v>
      </c>
      <c r="AA29" s="45">
        <f>Q29-L29</f>
        <v>-0.95059679999999991</v>
      </c>
      <c r="AB29" s="53">
        <f>AA29/L29*100</f>
        <v>-97.077731890540548</v>
      </c>
      <c r="AC29" s="54" t="s">
        <v>68</v>
      </c>
    </row>
    <row r="30" spans="1:29" ht="47.25">
      <c r="A30" s="38" t="s">
        <v>42</v>
      </c>
      <c r="B30" s="39" t="s">
        <v>43</v>
      </c>
      <c r="C30" s="40" t="s">
        <v>44</v>
      </c>
      <c r="D30" s="45">
        <v>3.4859999999999998</v>
      </c>
      <c r="E30" s="52" t="s">
        <v>32</v>
      </c>
      <c r="F30" s="45">
        <f>1.394426*1.2</f>
        <v>1.6733111999999999</v>
      </c>
      <c r="G30" s="45">
        <f t="shared" si="9"/>
        <v>1.8126887999999999</v>
      </c>
      <c r="H30" s="45">
        <f t="shared" si="8"/>
        <v>2.952</v>
      </c>
      <c r="I30" s="58">
        <v>0</v>
      </c>
      <c r="J30" s="58">
        <v>0</v>
      </c>
      <c r="K30" s="58">
        <v>0</v>
      </c>
      <c r="L30" s="58">
        <v>2.952</v>
      </c>
      <c r="M30" s="45">
        <f t="shared" si="10"/>
        <v>0</v>
      </c>
      <c r="N30" s="45">
        <v>0</v>
      </c>
      <c r="O30" s="45">
        <v>0</v>
      </c>
      <c r="P30" s="45">
        <v>0</v>
      </c>
      <c r="Q30" s="45">
        <v>0</v>
      </c>
      <c r="R30" s="45">
        <f t="shared" si="11"/>
        <v>1.8126887999999999</v>
      </c>
      <c r="S30" s="45">
        <f t="shared" ref="S30:S31" si="15">M30-H30</f>
        <v>-2.952</v>
      </c>
      <c r="T30" s="53">
        <f>S30/H30*100</f>
        <v>-100</v>
      </c>
      <c r="U30" s="45">
        <f t="shared" si="12"/>
        <v>0</v>
      </c>
      <c r="V30" s="45">
        <v>0</v>
      </c>
      <c r="W30" s="45">
        <f t="shared" si="13"/>
        <v>0</v>
      </c>
      <c r="X30" s="45">
        <v>0</v>
      </c>
      <c r="Y30" s="45">
        <f t="shared" si="14"/>
        <v>0</v>
      </c>
      <c r="Z30" s="53">
        <f t="shared" ref="Z30:Z31" si="16">IF(K30=0,0,(Y30/K30*100))</f>
        <v>0</v>
      </c>
      <c r="AA30" s="45">
        <f t="shared" ref="AA30:AA31" si="17">Q30-L30</f>
        <v>-2.952</v>
      </c>
      <c r="AB30" s="53">
        <f>AA30/L30*100</f>
        <v>-100</v>
      </c>
      <c r="AC30" s="32" t="s">
        <v>69</v>
      </c>
    </row>
    <row r="31" spans="1:29" ht="47.25">
      <c r="A31" s="38" t="s">
        <v>45</v>
      </c>
      <c r="B31" s="39" t="s">
        <v>46</v>
      </c>
      <c r="C31" s="40" t="s">
        <v>47</v>
      </c>
      <c r="D31" s="45">
        <v>3.4511999999999996</v>
      </c>
      <c r="E31" s="52" t="s">
        <v>32</v>
      </c>
      <c r="F31" s="45">
        <v>0</v>
      </c>
      <c r="G31" s="45">
        <f t="shared" si="9"/>
        <v>3.4511999999999996</v>
      </c>
      <c r="H31" s="45">
        <f t="shared" si="8"/>
        <v>0.62519999999999998</v>
      </c>
      <c r="I31" s="58">
        <v>0</v>
      </c>
      <c r="J31" s="58">
        <v>0</v>
      </c>
      <c r="K31" s="58">
        <v>0</v>
      </c>
      <c r="L31" s="58">
        <v>0.62519999999999998</v>
      </c>
      <c r="M31" s="45">
        <f t="shared" si="10"/>
        <v>0</v>
      </c>
      <c r="N31" s="45">
        <v>0</v>
      </c>
      <c r="O31" s="45">
        <v>0</v>
      </c>
      <c r="P31" s="45">
        <v>0</v>
      </c>
      <c r="Q31" s="45">
        <v>0</v>
      </c>
      <c r="R31" s="45">
        <f t="shared" si="11"/>
        <v>3.4511999999999996</v>
      </c>
      <c r="S31" s="45">
        <f t="shared" si="15"/>
        <v>-0.62519999999999998</v>
      </c>
      <c r="T31" s="53">
        <v>0</v>
      </c>
      <c r="U31" s="45">
        <f t="shared" si="12"/>
        <v>0</v>
      </c>
      <c r="V31" s="45">
        <v>0</v>
      </c>
      <c r="W31" s="45">
        <f t="shared" si="13"/>
        <v>0</v>
      </c>
      <c r="X31" s="45">
        <v>0</v>
      </c>
      <c r="Y31" s="45">
        <f t="shared" si="14"/>
        <v>0</v>
      </c>
      <c r="Z31" s="53">
        <f t="shared" si="16"/>
        <v>0</v>
      </c>
      <c r="AA31" s="45">
        <f t="shared" si="17"/>
        <v>-0.62519999999999998</v>
      </c>
      <c r="AB31" s="53">
        <v>0</v>
      </c>
      <c r="AC31" s="54" t="s">
        <v>69</v>
      </c>
    </row>
    <row r="32" spans="1:29" ht="76.5">
      <c r="A32" s="38" t="s">
        <v>61</v>
      </c>
      <c r="B32" s="56" t="s">
        <v>63</v>
      </c>
      <c r="C32" s="57" t="s">
        <v>64</v>
      </c>
      <c r="D32" s="45">
        <f>1.02596768*1.2</f>
        <v>1.2311612159999998</v>
      </c>
      <c r="E32" s="52" t="s">
        <v>32</v>
      </c>
      <c r="F32" s="45">
        <v>0</v>
      </c>
      <c r="G32" s="45">
        <f t="shared" si="9"/>
        <v>1.2311612159999998</v>
      </c>
      <c r="H32" s="45">
        <f t="shared" si="8"/>
        <v>0</v>
      </c>
      <c r="I32" s="58">
        <v>0</v>
      </c>
      <c r="J32" s="58">
        <v>0</v>
      </c>
      <c r="K32" s="58">
        <v>0</v>
      </c>
      <c r="L32" s="58">
        <v>0</v>
      </c>
      <c r="M32" s="45">
        <f t="shared" si="10"/>
        <v>1.1106364799999999</v>
      </c>
      <c r="N32" s="45">
        <v>0</v>
      </c>
      <c r="O32" s="45">
        <v>0</v>
      </c>
      <c r="P32" s="45">
        <f>0.693*1.2</f>
        <v>0.83159999999999989</v>
      </c>
      <c r="Q32" s="45">
        <v>0.27903648000000003</v>
      </c>
      <c r="R32" s="45">
        <f t="shared" ref="R32:R33" si="18">G32-M32</f>
        <v>0.12052473599999991</v>
      </c>
      <c r="S32" s="45">
        <f t="shared" ref="S32:S33" si="19">M32-H32</f>
        <v>1.1106364799999999</v>
      </c>
      <c r="T32" s="53">
        <v>100</v>
      </c>
      <c r="U32" s="45">
        <f t="shared" ref="U32:U33" si="20">N32-I32</f>
        <v>0</v>
      </c>
      <c r="V32" s="45">
        <v>0</v>
      </c>
      <c r="W32" s="45">
        <f t="shared" ref="W32:W33" si="21">O32-J32</f>
        <v>0</v>
      </c>
      <c r="X32" s="45">
        <v>0</v>
      </c>
      <c r="Y32" s="45">
        <f>P32-K32</f>
        <v>0.83159999999999989</v>
      </c>
      <c r="Z32" s="53">
        <f t="shared" ref="Z32:Z33" si="22">IF(K32=0,0,(Y32/K32*100))</f>
        <v>0</v>
      </c>
      <c r="AA32" s="45">
        <f t="shared" ref="AA32:AA33" si="23">Q32-L32</f>
        <v>0.27903648000000003</v>
      </c>
      <c r="AB32" s="53">
        <v>100</v>
      </c>
      <c r="AC32" s="59" t="s">
        <v>70</v>
      </c>
    </row>
    <row r="33" spans="1:29" ht="114.75">
      <c r="A33" s="38" t="s">
        <v>62</v>
      </c>
      <c r="B33" s="56" t="s">
        <v>65</v>
      </c>
      <c r="C33" s="57" t="s">
        <v>66</v>
      </c>
      <c r="D33" s="45">
        <f>1.21822568*1.2</f>
        <v>1.461870816</v>
      </c>
      <c r="E33" s="52" t="s">
        <v>32</v>
      </c>
      <c r="F33" s="45">
        <v>0</v>
      </c>
      <c r="G33" s="45">
        <f t="shared" si="9"/>
        <v>1.461870816</v>
      </c>
      <c r="H33" s="45">
        <f t="shared" si="8"/>
        <v>0</v>
      </c>
      <c r="I33" s="58">
        <v>0</v>
      </c>
      <c r="J33" s="58">
        <v>0</v>
      </c>
      <c r="K33" s="58">
        <v>0</v>
      </c>
      <c r="L33" s="58">
        <v>0</v>
      </c>
      <c r="M33" s="45">
        <f t="shared" si="10"/>
        <v>1.3224717119999998</v>
      </c>
      <c r="N33" s="45">
        <v>0</v>
      </c>
      <c r="O33" s="45">
        <v>0</v>
      </c>
      <c r="P33" s="45">
        <f>0.57599*1.2</f>
        <v>0.69118800000000002</v>
      </c>
      <c r="Q33" s="45">
        <v>0.63128371199999977</v>
      </c>
      <c r="R33" s="45">
        <f t="shared" si="18"/>
        <v>0.13939910400000022</v>
      </c>
      <c r="S33" s="45">
        <f t="shared" si="19"/>
        <v>1.3224717119999998</v>
      </c>
      <c r="T33" s="53">
        <v>100</v>
      </c>
      <c r="U33" s="45">
        <f t="shared" si="20"/>
        <v>0</v>
      </c>
      <c r="V33" s="45">
        <v>0</v>
      </c>
      <c r="W33" s="45">
        <f t="shared" si="21"/>
        <v>0</v>
      </c>
      <c r="X33" s="45">
        <v>0</v>
      </c>
      <c r="Y33" s="45">
        <f>P33-K33</f>
        <v>0.69118800000000002</v>
      </c>
      <c r="Z33" s="53">
        <f t="shared" si="22"/>
        <v>0</v>
      </c>
      <c r="AA33" s="45">
        <f t="shared" si="23"/>
        <v>0.63128371199999977</v>
      </c>
      <c r="AB33" s="53">
        <v>100</v>
      </c>
      <c r="AC33" s="59" t="s">
        <v>71</v>
      </c>
    </row>
  </sheetData>
  <autoFilter ref="A20:BY29">
    <filterColumn colId="3"/>
    <filterColumn colId="4"/>
    <filterColumn colId="5"/>
    <filterColumn colId="6"/>
    <filterColumn colId="17"/>
  </autoFilter>
  <mergeCells count="38">
    <mergeCell ref="A11:AC11"/>
    <mergeCell ref="A4:AC4"/>
    <mergeCell ref="A5:AC5"/>
    <mergeCell ref="A7:AC7"/>
    <mergeCell ref="A8:AC8"/>
    <mergeCell ref="A10:AC10"/>
    <mergeCell ref="Y17:Z18"/>
    <mergeCell ref="Q18:Q19"/>
    <mergeCell ref="A12:AC12"/>
    <mergeCell ref="A13:AC13"/>
    <mergeCell ref="A14:AC14"/>
    <mergeCell ref="A15:A19"/>
    <mergeCell ref="B15:B19"/>
    <mergeCell ref="C15:C19"/>
    <mergeCell ref="H15:Q15"/>
    <mergeCell ref="S15:AB16"/>
    <mergeCell ref="AC15:AC19"/>
    <mergeCell ref="H16:Q16"/>
    <mergeCell ref="AA17:AB18"/>
    <mergeCell ref="H18:H19"/>
    <mergeCell ref="I18:I19"/>
    <mergeCell ref="J18:J19"/>
    <mergeCell ref="W17:X18"/>
    <mergeCell ref="P18:P19"/>
    <mergeCell ref="H17:L17"/>
    <mergeCell ref="M17:Q17"/>
    <mergeCell ref="S17:T18"/>
    <mergeCell ref="U17:V18"/>
    <mergeCell ref="K18:K19"/>
    <mergeCell ref="L18:L19"/>
    <mergeCell ref="M18:M19"/>
    <mergeCell ref="N18:N19"/>
    <mergeCell ref="O18:O19"/>
    <mergeCell ref="D15:D19"/>
    <mergeCell ref="E15:E19"/>
    <mergeCell ref="F15:F19"/>
    <mergeCell ref="G15:G19"/>
    <mergeCell ref="R15:R19"/>
  </mergeCells>
  <printOptions horizontalCentered="1"/>
  <pageMargins left="0" right="0" top="0.19685039370078741" bottom="0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DoroninaOA</cp:lastModifiedBy>
  <cp:lastPrinted>2020-01-30T01:34:19Z</cp:lastPrinted>
  <dcterms:created xsi:type="dcterms:W3CDTF">2018-08-09T02:07:48Z</dcterms:created>
  <dcterms:modified xsi:type="dcterms:W3CDTF">2025-01-28T03:20:37Z</dcterms:modified>
</cp:coreProperties>
</file>