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11340" windowHeight="9345"/>
  </bookViews>
  <sheets>
    <sheet name="Реконструкция ПС Гравийная" sheetId="1" r:id="rId1"/>
  </sheets>
  <definedNames>
    <definedName name="__chapters__">'Реконструкция ПС Гравийная'!#REF!</definedName>
    <definedName name="__itogi__">'Реконструкция ПС Гравийная'!#REF!</definedName>
    <definedName name="__itogo__">'Реконструкция ПС Гравийная'!#REF!</definedName>
    <definedName name="__position__">'Реконструкция ПС Гравийная'!#REF!</definedName>
    <definedName name="__smet__">'Реконструкция ПС Гравийная'!$A$1:$H$41</definedName>
    <definedName name="__vsego__">'Реконструкция ПС Гравийная'!#REF!</definedName>
    <definedName name="_xlnm.Print_Area" localSheetId="0">'Реконструкция ПС Гравийная'!$A$1:$H$39</definedName>
  </definedNames>
  <calcPr calcId="145621"/>
</workbook>
</file>

<file path=xl/calcChain.xml><?xml version="1.0" encoding="utf-8"?>
<calcChain xmlns="http://schemas.openxmlformats.org/spreadsheetml/2006/main">
  <c r="G31" i="1" l="1"/>
  <c r="E31" i="1"/>
  <c r="D31" i="1"/>
  <c r="G30" i="1"/>
  <c r="E30" i="1"/>
  <c r="D30" i="1"/>
  <c r="H29" i="1"/>
  <c r="G28" i="1"/>
  <c r="F28" i="1"/>
  <c r="E28" i="1"/>
  <c r="G27" i="1"/>
  <c r="E27" i="1"/>
  <c r="D27" i="1"/>
  <c r="G26" i="1"/>
  <c r="E26" i="1"/>
  <c r="D26" i="1"/>
  <c r="G25" i="1"/>
  <c r="E25" i="1"/>
  <c r="D25" i="1"/>
  <c r="D32" i="1" s="1"/>
  <c r="H24" i="1"/>
  <c r="G23" i="1"/>
  <c r="G32" i="1" s="1"/>
  <c r="F23" i="1"/>
  <c r="F32" i="1" s="1"/>
  <c r="E23" i="1"/>
  <c r="E32" i="1" s="1"/>
  <c r="H26" i="1" l="1"/>
  <c r="G33" i="1" l="1"/>
  <c r="G34" i="1"/>
  <c r="F33" i="1"/>
  <c r="F34" i="1"/>
  <c r="H28" i="1"/>
  <c r="H31" i="1"/>
  <c r="H30" i="1"/>
  <c r="H25" i="1"/>
  <c r="D34" i="1" l="1"/>
  <c r="D33" i="1"/>
  <c r="E34" i="1"/>
  <c r="E33" i="1"/>
  <c r="H23" i="1" l="1"/>
  <c r="H32" i="1" s="1"/>
  <c r="H27" i="1"/>
  <c r="H33" i="1" l="1"/>
  <c r="H34" i="1"/>
</calcChain>
</file>

<file path=xl/sharedStrings.xml><?xml version="1.0" encoding="utf-8"?>
<sst xmlns="http://schemas.openxmlformats.org/spreadsheetml/2006/main" count="50" uniqueCount="39">
  <si>
    <t>(наименование стройки)</t>
  </si>
  <si>
    <t>№ пп</t>
  </si>
  <si>
    <t>монтажных работ</t>
  </si>
  <si>
    <t>оборудования, мебели, инвентаря</t>
  </si>
  <si>
    <t>прочих</t>
  </si>
  <si>
    <t>строительных работ</t>
  </si>
  <si>
    <t>Номера сметных расчетов и смет</t>
  </si>
  <si>
    <t>Наименование глав, объектов, работ и затрат</t>
  </si>
  <si>
    <t>Сметная стоимость</t>
  </si>
  <si>
    <t>Главный инженер проекта:</t>
  </si>
  <si>
    <t xml:space="preserve">Начальник: </t>
  </si>
  <si>
    <t xml:space="preserve">Отдела </t>
  </si>
  <si>
    <t>Составил:</t>
  </si>
  <si>
    <t>Проверил:</t>
  </si>
  <si>
    <t/>
  </si>
  <si>
    <t>2</t>
  </si>
  <si>
    <t>2   Основные объекты строительства</t>
  </si>
  <si>
    <t>Составлена в ценах по состоянию на I квартал 2018 г.</t>
  </si>
  <si>
    <t>1</t>
  </si>
  <si>
    <t>3</t>
  </si>
  <si>
    <t>Общая сметная стоимость, руб. с НДС</t>
  </si>
  <si>
    <t>СВОДНЫЙ РАСЧЕТ СТОИМОСТИ СТРОИТЕЛЬСТВА ПО АКТАМ О ПРИЕМКЕ ВЫПОЛНЕННЫХ РАБОТ</t>
  </si>
  <si>
    <t>Кабельная линия КЛ-10 кВ от РП до ТП7 (на 3 дома)</t>
  </si>
  <si>
    <t xml:space="preserve">Наружное электроснабжение (на 3 домов)  
</t>
  </si>
  <si>
    <t>Монтаж ТП №7</t>
  </si>
  <si>
    <t>Монтаж ТП №6</t>
  </si>
  <si>
    <t xml:space="preserve">Наружное электроснабжение (на 4 домов)  
</t>
  </si>
  <si>
    <t>Кабельная линия КЛ-10 кВ от РП до ТП6 (на 4 дома)</t>
  </si>
  <si>
    <t>4</t>
  </si>
  <si>
    <t>5</t>
  </si>
  <si>
    <t>6</t>
  </si>
  <si>
    <t>7</t>
  </si>
  <si>
    <t>Фундамент ТП №7</t>
  </si>
  <si>
    <t>Фундамент ТП №6</t>
  </si>
  <si>
    <t>Сводный сметный расчет в сумме: 10444062,06 р.</t>
  </si>
  <si>
    <t>Итого</t>
  </si>
  <si>
    <t>НДС 18%</t>
  </si>
  <si>
    <t>Всего с НДС</t>
  </si>
  <si>
    <t xml:space="preserve"> Внешнее электроснабжение МЖД №10, 11, 12, 13, 14, 15, 16 в мкр. Северный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</si>
</sst>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 Cyr"/>
      <charset val="204"/>
    </font>
    <font>
      <b/>
      <sz val="10"/>
      <name val="Times New Roman"/>
      <family val="1"/>
      <charset val="204"/>
    </font>
    <font>
      <i/>
      <sz val="9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i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1">
    <xf numFmtId="0" fontId="0" fillId="0" borderId="0"/>
    <xf numFmtId="0" fontId="3" fillId="0" borderId="1">
      <alignment horizontal="center"/>
    </xf>
    <xf numFmtId="0" fontId="3" fillId="0" borderId="1">
      <alignment horizontal="center"/>
    </xf>
    <xf numFmtId="0" fontId="3" fillId="0" borderId="0">
      <alignment horizontal="right" vertical="top" wrapText="1"/>
    </xf>
    <xf numFmtId="0" fontId="3" fillId="0" borderId="1">
      <alignment horizontal="center" wrapText="1"/>
    </xf>
    <xf numFmtId="0" fontId="3" fillId="0" borderId="1">
      <alignment horizontal="center"/>
    </xf>
    <xf numFmtId="0" fontId="3" fillId="0" borderId="1">
      <alignment horizontal="center"/>
    </xf>
    <xf numFmtId="0" fontId="3" fillId="0" borderId="1">
      <alignment horizontal="center"/>
    </xf>
    <xf numFmtId="0" fontId="3" fillId="0" borderId="0">
      <alignment horizontal="center" vertical="top" wrapText="1"/>
    </xf>
    <xf numFmtId="0" fontId="3" fillId="0" borderId="0" applyProtection="0">
      <alignment horizontal="right" indent="1"/>
    </xf>
    <xf numFmtId="0" fontId="3" fillId="0" borderId="0">
      <alignment horizontal="left" vertical="top"/>
    </xf>
  </cellStyleXfs>
  <cellXfs count="70">
    <xf numFmtId="0" fontId="0" fillId="0" borderId="0" xfId="0"/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right" vertical="top"/>
    </xf>
    <xf numFmtId="0" fontId="4" fillId="0" borderId="0" xfId="0" applyFont="1" applyAlignment="1">
      <alignment horizontal="center" vertical="center"/>
    </xf>
    <xf numFmtId="0" fontId="3" fillId="0" borderId="2" xfId="0" applyFont="1" applyBorder="1" applyAlignment="1">
      <alignment horizontal="right" vertical="top"/>
    </xf>
    <xf numFmtId="0" fontId="3" fillId="0" borderId="0" xfId="0" applyFont="1" applyAlignment="1">
      <alignment horizontal="center" vertical="top"/>
    </xf>
    <xf numFmtId="0" fontId="3" fillId="0" borderId="0" xfId="0" applyFont="1" applyAlignment="1">
      <alignment horizontal="left" vertical="top"/>
    </xf>
    <xf numFmtId="0" fontId="3" fillId="0" borderId="2" xfId="0" applyFont="1" applyBorder="1" applyAlignment="1">
      <alignment horizontal="left" vertical="top"/>
    </xf>
    <xf numFmtId="0" fontId="0" fillId="0" borderId="0" xfId="0" applyBorder="1" applyAlignment="1">
      <alignment horizontal="left" vertical="top"/>
    </xf>
    <xf numFmtId="49" fontId="3" fillId="0" borderId="0" xfId="0" applyNumberFormat="1" applyFont="1" applyAlignment="1">
      <alignment horizontal="left" vertical="top"/>
    </xf>
    <xf numFmtId="49" fontId="3" fillId="0" borderId="1" xfId="0" applyNumberFormat="1" applyFont="1" applyBorder="1" applyAlignment="1">
      <alignment horizontal="center" vertical="center"/>
    </xf>
    <xf numFmtId="49" fontId="3" fillId="0" borderId="0" xfId="0" quotePrefix="1" applyNumberFormat="1" applyFont="1" applyAlignment="1">
      <alignment horizontal="left" vertical="top"/>
    </xf>
    <xf numFmtId="0" fontId="3" fillId="0" borderId="2" xfId="0" quotePrefix="1" applyFont="1" applyBorder="1" applyAlignment="1">
      <alignment horizontal="left" vertical="top"/>
    </xf>
    <xf numFmtId="0" fontId="3" fillId="0" borderId="2" xfId="0" quotePrefix="1" applyFont="1" applyBorder="1" applyAlignment="1">
      <alignment horizontal="center" vertical="center"/>
    </xf>
    <xf numFmtId="49" fontId="3" fillId="0" borderId="3" xfId="0" quotePrefix="1" applyNumberFormat="1" applyFont="1" applyBorder="1" applyAlignment="1">
      <alignment horizontal="right" vertical="top" wrapText="1"/>
    </xf>
    <xf numFmtId="0" fontId="3" fillId="0" borderId="3" xfId="0" applyFont="1" applyBorder="1" applyAlignment="1">
      <alignment horizontal="left" vertical="top" wrapText="1"/>
    </xf>
    <xf numFmtId="0" fontId="3" fillId="0" borderId="0" xfId="0" applyFont="1"/>
    <xf numFmtId="0" fontId="3" fillId="0" borderId="4" xfId="0" quotePrefix="1" applyFont="1" applyBorder="1" applyAlignment="1">
      <alignment horizontal="left"/>
    </xf>
    <xf numFmtId="0" fontId="3" fillId="0" borderId="4" xfId="0" applyFont="1" applyBorder="1" applyAlignment="1">
      <alignment horizontal="left" vertical="top"/>
    </xf>
    <xf numFmtId="0" fontId="3" fillId="0" borderId="3" xfId="0" applyFont="1" applyBorder="1" applyAlignment="1">
      <alignment horizontal="center" vertical="top" wrapText="1"/>
    </xf>
    <xf numFmtId="0" fontId="0" fillId="0" borderId="0" xfId="0" applyAlignment="1">
      <alignment wrapText="1"/>
    </xf>
    <xf numFmtId="0" fontId="3" fillId="0" borderId="0" xfId="0" applyFont="1" applyBorder="1" applyAlignment="1">
      <alignment horizontal="right" vertical="top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/>
    </xf>
    <xf numFmtId="49" fontId="3" fillId="0" borderId="0" xfId="0" applyNumberFormat="1" applyFont="1" applyBorder="1" applyAlignment="1">
      <alignment horizontal="left" vertical="top"/>
    </xf>
    <xf numFmtId="0" fontId="3" fillId="0" borderId="0" xfId="0" applyFont="1" applyBorder="1" applyAlignment="1">
      <alignment horizontal="left" vertical="top"/>
    </xf>
    <xf numFmtId="0" fontId="3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right"/>
    </xf>
    <xf numFmtId="0" fontId="0" fillId="0" borderId="0" xfId="0" applyBorder="1"/>
    <xf numFmtId="0" fontId="3" fillId="0" borderId="0" xfId="0" quotePrefix="1" applyFont="1" applyBorder="1" applyAlignment="1">
      <alignment horizontal="left" vertical="top"/>
    </xf>
    <xf numFmtId="0" fontId="3" fillId="0" borderId="0" xfId="0" quotePrefix="1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49" fontId="3" fillId="0" borderId="0" xfId="0" quotePrefix="1" applyNumberFormat="1" applyFont="1" applyBorder="1" applyAlignment="1">
      <alignment horizontal="left" vertical="top"/>
    </xf>
    <xf numFmtId="4" fontId="5" fillId="0" borderId="1" xfId="0" quotePrefix="1" applyNumberFormat="1" applyFont="1" applyBorder="1" applyAlignment="1">
      <alignment horizontal="right" vertical="top"/>
    </xf>
    <xf numFmtId="4" fontId="3" fillId="0" borderId="1" xfId="0" quotePrefix="1" applyNumberFormat="1" applyFont="1" applyBorder="1" applyAlignment="1">
      <alignment horizontal="right" vertical="top" wrapText="1"/>
    </xf>
    <xf numFmtId="0" fontId="3" fillId="0" borderId="3" xfId="0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right" vertical="top"/>
    </xf>
    <xf numFmtId="0" fontId="3" fillId="0" borderId="1" xfId="0" applyFont="1" applyBorder="1" applyAlignment="1">
      <alignment horizontal="left" vertical="top" wrapText="1"/>
    </xf>
    <xf numFmtId="49" fontId="3" fillId="0" borderId="3" xfId="0" quotePrefix="1" applyNumberFormat="1" applyFont="1" applyBorder="1" applyAlignment="1">
      <alignment horizontal="right" vertical="center" wrapText="1"/>
    </xf>
    <xf numFmtId="49" fontId="3" fillId="0" borderId="3" xfId="0" applyNumberFormat="1" applyFont="1" applyBorder="1" applyAlignment="1">
      <alignment horizontal="right" vertical="center" wrapText="1"/>
    </xf>
    <xf numFmtId="49" fontId="3" fillId="0" borderId="1" xfId="0" applyNumberFormat="1" applyFont="1" applyBorder="1" applyAlignment="1">
      <alignment horizontal="right" vertical="center" wrapText="1"/>
    </xf>
    <xf numFmtId="0" fontId="4" fillId="0" borderId="1" xfId="0" quotePrefix="1" applyFont="1" applyFill="1" applyBorder="1" applyAlignment="1">
      <alignment horizontal="right" vertical="top" wrapText="1"/>
    </xf>
    <xf numFmtId="4" fontId="4" fillId="0" borderId="1" xfId="0" quotePrefix="1" applyNumberFormat="1" applyFont="1" applyFill="1" applyBorder="1" applyAlignment="1">
      <alignment horizontal="right" vertical="top" wrapText="1"/>
    </xf>
    <xf numFmtId="0" fontId="6" fillId="0" borderId="1" xfId="0" applyFont="1" applyFill="1" applyBorder="1" applyAlignment="1">
      <alignment wrapText="1"/>
    </xf>
    <xf numFmtId="49" fontId="6" fillId="0" borderId="1" xfId="0" quotePrefix="1" applyNumberFormat="1" applyFont="1" applyFill="1" applyBorder="1" applyAlignment="1">
      <alignment horizontal="right" vertical="top" wrapText="1"/>
    </xf>
    <xf numFmtId="0" fontId="6" fillId="0" borderId="1" xfId="0" quotePrefix="1" applyFont="1" applyFill="1" applyBorder="1" applyAlignment="1">
      <alignment horizontal="right" vertical="top" wrapText="1"/>
    </xf>
    <xf numFmtId="4" fontId="6" fillId="0" borderId="1" xfId="0" quotePrefix="1" applyNumberFormat="1" applyFont="1" applyFill="1" applyBorder="1" applyAlignment="1">
      <alignment horizontal="right" vertical="top" wrapText="1"/>
    </xf>
    <xf numFmtId="0" fontId="6" fillId="0" borderId="0" xfId="0" applyFont="1" applyFill="1" applyBorder="1" applyAlignment="1">
      <alignment wrapText="1"/>
    </xf>
    <xf numFmtId="49" fontId="6" fillId="0" borderId="0" xfId="0" quotePrefix="1" applyNumberFormat="1" applyFont="1" applyFill="1" applyBorder="1" applyAlignment="1">
      <alignment horizontal="right" vertical="top" wrapText="1"/>
    </xf>
    <xf numFmtId="0" fontId="6" fillId="0" borderId="2" xfId="0" quotePrefix="1" applyFont="1" applyFill="1" applyBorder="1" applyAlignment="1">
      <alignment horizontal="right" vertical="top" wrapText="1"/>
    </xf>
    <xf numFmtId="4" fontId="6" fillId="0" borderId="0" xfId="0" quotePrefix="1" applyNumberFormat="1" applyFont="1" applyFill="1" applyBorder="1" applyAlignment="1">
      <alignment horizontal="right" vertical="top" wrapText="1"/>
    </xf>
    <xf numFmtId="0" fontId="3" fillId="0" borderId="3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 wrapText="1"/>
    </xf>
    <xf numFmtId="49" fontId="3" fillId="0" borderId="3" xfId="0" applyNumberFormat="1" applyFont="1" applyBorder="1" applyAlignment="1">
      <alignment horizontal="right" vertical="center" wrapText="1"/>
    </xf>
    <xf numFmtId="49" fontId="3" fillId="0" borderId="7" xfId="0" applyNumberFormat="1" applyFont="1" applyBorder="1" applyAlignment="1">
      <alignment horizontal="right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1" fillId="0" borderId="5" xfId="0" quotePrefix="1" applyFont="1" applyBorder="1" applyAlignment="1">
      <alignment horizontal="left"/>
    </xf>
    <xf numFmtId="0" fontId="1" fillId="0" borderId="4" xfId="0" quotePrefix="1" applyFont="1" applyBorder="1" applyAlignment="1">
      <alignment horizontal="left"/>
    </xf>
    <xf numFmtId="0" fontId="3" fillId="0" borderId="1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</cellXfs>
  <cellStyles count="11">
    <cellStyle name="Акт" xfId="1"/>
    <cellStyle name="ВедРесурсов" xfId="2"/>
    <cellStyle name="Итоги" xfId="3"/>
    <cellStyle name="ЛокСмета" xfId="4"/>
    <cellStyle name="ОбСмета" xfId="5"/>
    <cellStyle name="Обычный" xfId="0" builtinId="0"/>
    <cellStyle name="РесСмета" xfId="6"/>
    <cellStyle name="СводРасч" xfId="7"/>
    <cellStyle name="Список ресурсов" xfId="8"/>
    <cellStyle name="Титул" xfId="9"/>
    <cellStyle name="Хвост" xf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I41"/>
  <sheetViews>
    <sheetView showGridLines="0" tabSelected="1" view="pageBreakPreview" zoomScale="115" zoomScaleNormal="100" zoomScaleSheetLayoutView="115" workbookViewId="0">
      <selection activeCell="C23" sqref="C23"/>
    </sheetView>
  </sheetViews>
  <sheetFormatPr defaultRowHeight="12.75" x14ac:dyDescent="0.2"/>
  <cols>
    <col min="1" max="1" width="5" style="10" customWidth="1"/>
    <col min="2" max="2" width="22.85546875" style="14" customWidth="1"/>
    <col min="3" max="3" width="48.42578125" style="11" customWidth="1"/>
    <col min="4" max="4" width="12.28515625" style="7" customWidth="1"/>
    <col min="5" max="5" width="13" style="7" customWidth="1"/>
    <col min="6" max="6" width="13.42578125" style="7" customWidth="1"/>
    <col min="7" max="7" width="12.5703125" style="7" customWidth="1"/>
    <col min="8" max="8" width="13.42578125" style="7" customWidth="1"/>
    <col min="12" max="12" width="11.5703125" bestFit="1" customWidth="1"/>
  </cols>
  <sheetData>
    <row r="1" spans="1:8" s="33" customFormat="1" x14ac:dyDescent="0.2">
      <c r="A1" s="28"/>
      <c r="B1" s="29"/>
      <c r="C1" s="30"/>
      <c r="D1" s="31"/>
      <c r="E1" s="31"/>
      <c r="F1" s="31"/>
      <c r="G1" s="31"/>
      <c r="H1" s="32"/>
    </row>
    <row r="2" spans="1:8" s="33" customFormat="1" x14ac:dyDescent="0.2">
      <c r="A2" s="28"/>
      <c r="B2" s="29"/>
      <c r="C2" s="34"/>
      <c r="D2" s="35"/>
      <c r="E2" s="31"/>
      <c r="F2" s="31"/>
      <c r="G2" s="31"/>
      <c r="H2" s="31"/>
    </row>
    <row r="3" spans="1:8" s="33" customFormat="1" x14ac:dyDescent="0.2">
      <c r="A3" s="28"/>
      <c r="B3" s="29"/>
      <c r="C3" s="30"/>
      <c r="D3" s="36"/>
      <c r="E3" s="26"/>
      <c r="F3" s="31"/>
      <c r="G3" s="31"/>
      <c r="H3" s="31"/>
    </row>
    <row r="4" spans="1:8" s="33" customFormat="1" x14ac:dyDescent="0.2">
      <c r="A4" s="28"/>
      <c r="B4" s="37"/>
      <c r="C4" s="13"/>
      <c r="D4" s="31"/>
      <c r="E4" s="36"/>
      <c r="F4" s="31"/>
      <c r="G4" s="31"/>
      <c r="H4" s="31"/>
    </row>
    <row r="5" spans="1:8" x14ac:dyDescent="0.2">
      <c r="B5" s="14" t="s">
        <v>14</v>
      </c>
      <c r="D5" s="3"/>
      <c r="E5" s="8"/>
      <c r="F5" s="3"/>
      <c r="G5" s="3"/>
      <c r="H5" s="3"/>
    </row>
    <row r="6" spans="1:8" x14ac:dyDescent="0.2">
      <c r="B6" s="16" t="s">
        <v>34</v>
      </c>
      <c r="D6" s="3"/>
      <c r="E6" s="8"/>
      <c r="F6" s="3"/>
      <c r="G6" s="3"/>
      <c r="H6" s="3"/>
    </row>
    <row r="7" spans="1:8" s="33" customFormat="1" x14ac:dyDescent="0.2">
      <c r="A7" s="28"/>
      <c r="B7" s="29" t="s">
        <v>14</v>
      </c>
      <c r="C7" s="30"/>
      <c r="D7" s="31"/>
      <c r="E7" s="26"/>
      <c r="F7" s="31"/>
      <c r="G7" s="31"/>
      <c r="H7" s="31"/>
    </row>
    <row r="8" spans="1:8" s="33" customFormat="1" x14ac:dyDescent="0.2">
      <c r="A8" s="28"/>
      <c r="B8" s="29"/>
      <c r="C8" s="30"/>
      <c r="D8" s="36"/>
      <c r="E8" s="26"/>
      <c r="F8" s="31"/>
      <c r="G8" s="31"/>
      <c r="H8" s="31"/>
    </row>
    <row r="9" spans="1:8" x14ac:dyDescent="0.2">
      <c r="H9" s="3"/>
    </row>
    <row r="10" spans="1:8" x14ac:dyDescent="0.2">
      <c r="B10" s="14" t="s">
        <v>14</v>
      </c>
      <c r="D10" s="2" t="s">
        <v>21</v>
      </c>
      <c r="F10" s="3"/>
      <c r="G10" s="3"/>
      <c r="H10" s="3"/>
    </row>
    <row r="11" spans="1:8" x14ac:dyDescent="0.2">
      <c r="B11" s="14" t="s">
        <v>14</v>
      </c>
      <c r="D11" s="6"/>
      <c r="F11" s="3"/>
      <c r="G11" s="3"/>
      <c r="H11" s="3"/>
    </row>
    <row r="12" spans="1:8" x14ac:dyDescent="0.2">
      <c r="B12" s="14" t="s">
        <v>14</v>
      </c>
      <c r="C12" s="12"/>
      <c r="D12" s="18" t="s">
        <v>38</v>
      </c>
      <c r="E12" s="9"/>
      <c r="F12" s="5"/>
      <c r="G12" s="5"/>
      <c r="H12" s="3"/>
    </row>
    <row r="13" spans="1:8" x14ac:dyDescent="0.2">
      <c r="B13" s="14" t="s">
        <v>14</v>
      </c>
      <c r="D13" s="1" t="s">
        <v>0</v>
      </c>
      <c r="F13" s="3"/>
      <c r="G13" s="3"/>
      <c r="H13" s="3"/>
    </row>
    <row r="14" spans="1:8" x14ac:dyDescent="0.2">
      <c r="B14" s="14" t="s">
        <v>14</v>
      </c>
      <c r="H14" s="3"/>
    </row>
    <row r="15" spans="1:8" x14ac:dyDescent="0.2">
      <c r="B15" s="14" t="s">
        <v>17</v>
      </c>
      <c r="D15" s="6"/>
      <c r="E15" s="3"/>
      <c r="F15" s="3"/>
      <c r="G15" s="3"/>
      <c r="H15" s="3"/>
    </row>
    <row r="16" spans="1:8" x14ac:dyDescent="0.2">
      <c r="B16" s="14" t="s">
        <v>14</v>
      </c>
      <c r="D16" s="3"/>
      <c r="E16" s="3"/>
      <c r="F16" s="3"/>
      <c r="G16" s="3"/>
      <c r="H16" s="3"/>
    </row>
    <row r="17" spans="1:8" x14ac:dyDescent="0.2">
      <c r="A17" s="64" t="s">
        <v>1</v>
      </c>
      <c r="B17" s="65" t="s">
        <v>6</v>
      </c>
      <c r="C17" s="64" t="s">
        <v>7</v>
      </c>
      <c r="D17" s="67" t="s">
        <v>8</v>
      </c>
      <c r="E17" s="68"/>
      <c r="F17" s="68"/>
      <c r="G17" s="69"/>
      <c r="H17" s="64" t="s">
        <v>20</v>
      </c>
    </row>
    <row r="18" spans="1:8" ht="12.75" customHeight="1" x14ac:dyDescent="0.2">
      <c r="A18" s="64"/>
      <c r="B18" s="65"/>
      <c r="C18" s="64"/>
      <c r="D18" s="60" t="s">
        <v>5</v>
      </c>
      <c r="E18" s="60" t="s">
        <v>2</v>
      </c>
      <c r="F18" s="60" t="s">
        <v>3</v>
      </c>
      <c r="G18" s="60" t="s">
        <v>4</v>
      </c>
      <c r="H18" s="64"/>
    </row>
    <row r="19" spans="1:8" x14ac:dyDescent="0.2">
      <c r="A19" s="64"/>
      <c r="B19" s="65"/>
      <c r="C19" s="64"/>
      <c r="D19" s="66"/>
      <c r="E19" s="66"/>
      <c r="F19" s="66"/>
      <c r="G19" s="66"/>
      <c r="H19" s="64"/>
    </row>
    <row r="20" spans="1:8" x14ac:dyDescent="0.2">
      <c r="A20" s="64"/>
      <c r="B20" s="65"/>
      <c r="C20" s="64"/>
      <c r="D20" s="61"/>
      <c r="E20" s="61"/>
      <c r="F20" s="61"/>
      <c r="G20" s="61"/>
      <c r="H20" s="64"/>
    </row>
    <row r="21" spans="1:8" x14ac:dyDescent="0.2">
      <c r="A21" s="4">
        <v>1</v>
      </c>
      <c r="B21" s="15" t="s">
        <v>15</v>
      </c>
      <c r="C21" s="4">
        <v>3</v>
      </c>
      <c r="D21" s="4">
        <v>4</v>
      </c>
      <c r="E21" s="4">
        <v>5</v>
      </c>
      <c r="F21" s="4">
        <v>6</v>
      </c>
      <c r="G21" s="4">
        <v>7</v>
      </c>
      <c r="H21" s="4">
        <v>8</v>
      </c>
    </row>
    <row r="22" spans="1:8" x14ac:dyDescent="0.2">
      <c r="A22" s="62" t="s">
        <v>16</v>
      </c>
      <c r="B22" s="63"/>
      <c r="C22" s="63"/>
      <c r="D22" s="63"/>
      <c r="E22" s="63"/>
      <c r="F22" s="63"/>
      <c r="G22" s="63"/>
      <c r="H22" s="63"/>
    </row>
    <row r="23" spans="1:8" s="25" customFormat="1" x14ac:dyDescent="0.2">
      <c r="A23" s="40">
        <v>1</v>
      </c>
      <c r="B23" s="43" t="s">
        <v>18</v>
      </c>
      <c r="C23" s="20" t="s">
        <v>24</v>
      </c>
      <c r="D23" s="38"/>
      <c r="E23" s="38">
        <f>38299.18</f>
        <v>38299.18</v>
      </c>
      <c r="F23" s="38">
        <f>1613427.52</f>
        <v>1613427.52</v>
      </c>
      <c r="G23" s="38">
        <f>9430.41</f>
        <v>9430.41</v>
      </c>
      <c r="H23" s="39">
        <f t="shared" ref="H23" si="0">SUM(D23:G23)</f>
        <v>1661157.1099999999</v>
      </c>
    </row>
    <row r="24" spans="1:8" s="25" customFormat="1" x14ac:dyDescent="0.2">
      <c r="A24" s="40"/>
      <c r="B24" s="44" t="s">
        <v>15</v>
      </c>
      <c r="C24" s="20" t="s">
        <v>32</v>
      </c>
      <c r="D24" s="38"/>
      <c r="E24" s="38"/>
      <c r="F24" s="38"/>
      <c r="G24" s="38"/>
      <c r="H24" s="38">
        <f>59150.4</f>
        <v>59150.400000000001</v>
      </c>
    </row>
    <row r="25" spans="1:8" s="25" customFormat="1" ht="25.5" customHeight="1" x14ac:dyDescent="0.2">
      <c r="A25" s="60">
        <v>2</v>
      </c>
      <c r="B25" s="58" t="s">
        <v>19</v>
      </c>
      <c r="C25" s="56" t="s">
        <v>23</v>
      </c>
      <c r="D25" s="38">
        <f>30034.67</f>
        <v>30034.67</v>
      </c>
      <c r="E25" s="38">
        <f>207214.7</f>
        <v>207214.7</v>
      </c>
      <c r="F25" s="39"/>
      <c r="G25" s="38">
        <f>958174.92</f>
        <v>958174.92</v>
      </c>
      <c r="H25" s="39">
        <f>SUM(D25:G25)</f>
        <v>1195424.29</v>
      </c>
    </row>
    <row r="26" spans="1:8" s="25" customFormat="1" x14ac:dyDescent="0.2">
      <c r="A26" s="61"/>
      <c r="B26" s="59"/>
      <c r="C26" s="57"/>
      <c r="D26" s="38">
        <f>31991.76</f>
        <v>31991.759999999998</v>
      </c>
      <c r="E26" s="38">
        <f>145285.87</f>
        <v>145285.87</v>
      </c>
      <c r="F26" s="39"/>
      <c r="G26" s="38">
        <f>874333.21</f>
        <v>874333.21</v>
      </c>
      <c r="H26" s="39">
        <f>SUM(D26:G26)</f>
        <v>1051610.8399999999</v>
      </c>
    </row>
    <row r="27" spans="1:8" s="25" customFormat="1" x14ac:dyDescent="0.2">
      <c r="A27" s="40">
        <v>3</v>
      </c>
      <c r="B27" s="44" t="s">
        <v>28</v>
      </c>
      <c r="C27" s="20" t="s">
        <v>22</v>
      </c>
      <c r="D27" s="38">
        <f>25011.36</f>
        <v>25011.360000000001</v>
      </c>
      <c r="E27" s="38">
        <f>195768.47</f>
        <v>195768.47</v>
      </c>
      <c r="F27" s="39"/>
      <c r="G27" s="38">
        <f>655424.33</f>
        <v>655424.32999999996</v>
      </c>
      <c r="H27" s="39">
        <f>SUM(D27:G27)</f>
        <v>876204.15999999992</v>
      </c>
    </row>
    <row r="28" spans="1:8" s="25" customFormat="1" x14ac:dyDescent="0.2">
      <c r="A28" s="40">
        <v>1</v>
      </c>
      <c r="B28" s="44" t="s">
        <v>29</v>
      </c>
      <c r="C28" s="20" t="s">
        <v>25</v>
      </c>
      <c r="D28" s="38"/>
      <c r="E28" s="41">
        <f>43289.41</f>
        <v>43289.41</v>
      </c>
      <c r="F28" s="38">
        <f>1613427.52</f>
        <v>1613427.52</v>
      </c>
      <c r="G28" s="38">
        <f>18860.78</f>
        <v>18860.78</v>
      </c>
      <c r="H28" s="39">
        <f t="shared" ref="H28:H31" si="1">SUM(D28:G28)</f>
        <v>1675577.71</v>
      </c>
    </row>
    <row r="29" spans="1:8" s="25" customFormat="1" x14ac:dyDescent="0.2">
      <c r="A29" s="40"/>
      <c r="B29" s="44"/>
      <c r="C29" s="20" t="s">
        <v>33</v>
      </c>
      <c r="D29" s="38"/>
      <c r="E29" s="41"/>
      <c r="F29" s="38"/>
      <c r="G29" s="38"/>
      <c r="H29" s="39">
        <f>61539.66</f>
        <v>61539.66</v>
      </c>
    </row>
    <row r="30" spans="1:8" s="25" customFormat="1" ht="25.5" x14ac:dyDescent="0.2">
      <c r="A30" s="40">
        <v>2</v>
      </c>
      <c r="B30" s="44" t="s">
        <v>30</v>
      </c>
      <c r="C30" s="20" t="s">
        <v>26</v>
      </c>
      <c r="D30" s="38">
        <f>52252.08</f>
        <v>52252.08</v>
      </c>
      <c r="E30" s="38">
        <f>461688.3</f>
        <v>461688.3</v>
      </c>
      <c r="F30" s="39"/>
      <c r="G30" s="38">
        <f>1332890.37</f>
        <v>1332890.3700000001</v>
      </c>
      <c r="H30" s="39">
        <f t="shared" si="1"/>
        <v>1846830.75</v>
      </c>
    </row>
    <row r="31" spans="1:8" s="25" customFormat="1" x14ac:dyDescent="0.2">
      <c r="A31" s="27">
        <v>3</v>
      </c>
      <c r="B31" s="45" t="s">
        <v>31</v>
      </c>
      <c r="C31" s="42" t="s">
        <v>27</v>
      </c>
      <c r="D31" s="38">
        <f>23008.76</f>
        <v>23008.76</v>
      </c>
      <c r="E31" s="38">
        <f>(110939.84+1124.76)</f>
        <v>112064.59999999999</v>
      </c>
      <c r="F31" s="39"/>
      <c r="G31" s="38">
        <f>(287743.39+588.38)</f>
        <v>288331.77</v>
      </c>
      <c r="H31" s="39">
        <f t="shared" si="1"/>
        <v>423405.13</v>
      </c>
    </row>
    <row r="32" spans="1:8" s="25" customFormat="1" x14ac:dyDescent="0.2">
      <c r="A32" s="24"/>
      <c r="B32" s="19"/>
      <c r="C32" s="46" t="s">
        <v>35</v>
      </c>
      <c r="D32" s="47">
        <f>SUM(D23:D31)</f>
        <v>162298.63</v>
      </c>
      <c r="E32" s="47">
        <f t="shared" ref="E32:H32" si="2">SUM(E23:E31)</f>
        <v>1203610.53</v>
      </c>
      <c r="F32" s="47">
        <f t="shared" si="2"/>
        <v>3226855.04</v>
      </c>
      <c r="G32" s="47">
        <f t="shared" si="2"/>
        <v>4137445.79</v>
      </c>
      <c r="H32" s="47">
        <f t="shared" si="2"/>
        <v>8850900.0500000007</v>
      </c>
    </row>
    <row r="33" spans="1:9" s="25" customFormat="1" x14ac:dyDescent="0.2">
      <c r="A33" s="24"/>
      <c r="B33" s="19"/>
      <c r="C33" s="46" t="s">
        <v>36</v>
      </c>
      <c r="D33" s="47">
        <f>D32*0.18</f>
        <v>29213.753400000001</v>
      </c>
      <c r="E33" s="47">
        <f t="shared" ref="E33:H33" si="3">E32*0.18</f>
        <v>216649.89540000001</v>
      </c>
      <c r="F33" s="47">
        <f t="shared" si="3"/>
        <v>580833.90720000002</v>
      </c>
      <c r="G33" s="47">
        <f t="shared" si="3"/>
        <v>744740.24219999998</v>
      </c>
      <c r="H33" s="47">
        <f t="shared" si="3"/>
        <v>1593162.0090000001</v>
      </c>
    </row>
    <row r="34" spans="1:9" s="25" customFormat="1" ht="13.5" x14ac:dyDescent="0.25">
      <c r="A34" s="48"/>
      <c r="B34" s="49" t="s">
        <v>14</v>
      </c>
      <c r="C34" s="50" t="s">
        <v>37</v>
      </c>
      <c r="D34" s="51">
        <f>D32*1.18</f>
        <v>191512.38339999999</v>
      </c>
      <c r="E34" s="51">
        <f t="shared" ref="E34:H34" si="4">E32*1.18</f>
        <v>1420260.4254000001</v>
      </c>
      <c r="F34" s="51">
        <f t="shared" si="4"/>
        <v>3807688.9471999998</v>
      </c>
      <c r="G34" s="51">
        <f t="shared" si="4"/>
        <v>4882186.0322000002</v>
      </c>
      <c r="H34" s="51">
        <f t="shared" si="4"/>
        <v>10444062.059</v>
      </c>
    </row>
    <row r="35" spans="1:9" s="25" customFormat="1" ht="13.5" x14ac:dyDescent="0.25">
      <c r="A35" s="52"/>
      <c r="B35" s="53"/>
      <c r="C35" s="54"/>
      <c r="D35" s="55"/>
      <c r="E35" s="55"/>
      <c r="F35" s="55"/>
      <c r="G35" s="55"/>
      <c r="H35" s="55"/>
    </row>
    <row r="36" spans="1:9" x14ac:dyDescent="0.2">
      <c r="A36" s="21"/>
      <c r="B36" s="16" t="s">
        <v>9</v>
      </c>
      <c r="C36" s="17"/>
      <c r="D36" s="26"/>
      <c r="I36" s="7"/>
    </row>
    <row r="37" spans="1:9" x14ac:dyDescent="0.2">
      <c r="A37" s="21"/>
      <c r="B37" s="16" t="s">
        <v>10</v>
      </c>
      <c r="C37" s="22"/>
      <c r="D37" s="26"/>
      <c r="E37" s="11" t="s">
        <v>11</v>
      </c>
      <c r="F37" s="9"/>
      <c r="I37" s="7"/>
    </row>
    <row r="38" spans="1:9" x14ac:dyDescent="0.2">
      <c r="A38" s="21"/>
      <c r="B38" s="16" t="s">
        <v>12</v>
      </c>
      <c r="C38" s="23"/>
      <c r="D38" s="26"/>
      <c r="I38" s="7"/>
    </row>
    <row r="39" spans="1:9" x14ac:dyDescent="0.2">
      <c r="A39" s="21"/>
      <c r="B39" s="16" t="s">
        <v>13</v>
      </c>
      <c r="C39" s="23"/>
      <c r="D39" s="26"/>
      <c r="I39" s="7"/>
    </row>
    <row r="40" spans="1:9" x14ac:dyDescent="0.2">
      <c r="B40" s="14" t="s">
        <v>14</v>
      </c>
      <c r="D40" s="26"/>
    </row>
    <row r="41" spans="1:9" x14ac:dyDescent="0.2">
      <c r="B41" s="14" t="s">
        <v>14</v>
      </c>
    </row>
  </sheetData>
  <mergeCells count="13">
    <mergeCell ref="C25:C26"/>
    <mergeCell ref="B25:B26"/>
    <mergeCell ref="A25:A26"/>
    <mergeCell ref="A22:H22"/>
    <mergeCell ref="H17:H20"/>
    <mergeCell ref="A17:A20"/>
    <mergeCell ref="B17:B20"/>
    <mergeCell ref="C17:C20"/>
    <mergeCell ref="D18:D20"/>
    <mergeCell ref="D17:G17"/>
    <mergeCell ref="E18:E20"/>
    <mergeCell ref="F18:F20"/>
    <mergeCell ref="G18:G20"/>
  </mergeCells>
  <phoneticPr fontId="0" type="noConversion"/>
  <printOptions horizontalCentered="1"/>
  <pageMargins left="0.19685039370078741" right="0.19685039370078741" top="0.39370078740157483" bottom="0.39370078740157483" header="0.19685039370078741" footer="0.19685039370078741"/>
  <pageSetup paperSize="9" fitToHeight="999" orientation="landscape" r:id="rId1"/>
  <headerFooter alignWithMargins="0">
    <oddHeader>&amp;L&amp;8Quick Smeta v2.</oddHeader>
    <oddFooter>&amp;R&amp;8Страница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Реконструкция ПС Гравийная</vt:lpstr>
      <vt:lpstr>__smet__</vt:lpstr>
      <vt:lpstr>'Реконструкция ПС Гравийная'!Область_печати</vt:lpstr>
    </vt:vector>
  </TitlesOfParts>
  <Company>Grand Ltd.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2016-11-22T09:50:39Z</cp:lastPrinted>
  <dcterms:created xsi:type="dcterms:W3CDTF">2002-03-25T05:35:56Z</dcterms:created>
  <dcterms:modified xsi:type="dcterms:W3CDTF">2021-07-05T08:18:59Z</dcterms:modified>
</cp:coreProperties>
</file>