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60" windowWidth="29040" windowHeight="15780"/>
  </bookViews>
  <sheets>
    <sheet name="КЛ-0.4 ТП-3402 до жд Победы 87" sheetId="1" r:id="rId1"/>
  </sheets>
  <definedNames>
    <definedName name="_xlnm.Print_Area" localSheetId="0">'КЛ-0.4 ТП-3402 до жд Победы 87'!$A$1:$H$36</definedName>
  </definedNames>
  <calcPr calcId="145621" iterateCount="1"/>
</workbook>
</file>

<file path=xl/calcChain.xml><?xml version="1.0" encoding="utf-8"?>
<calcChain xmlns="http://schemas.openxmlformats.org/spreadsheetml/2006/main">
  <c r="G26" i="1" l="1"/>
  <c r="G27" i="1"/>
  <c r="K34" i="1"/>
  <c r="K35" i="1" s="1"/>
  <c r="K36" i="1" s="1"/>
  <c r="K28" i="1" l="1"/>
  <c r="K27" i="1"/>
  <c r="K26" i="1"/>
  <c r="K24" i="1"/>
  <c r="K23" i="1"/>
  <c r="K29" i="1" s="1"/>
  <c r="K30" i="1" s="1"/>
  <c r="K31" i="1" s="1"/>
  <c r="K32" i="1" s="1"/>
  <c r="K33" i="1" s="1"/>
  <c r="H23" i="1"/>
  <c r="G23" i="1"/>
  <c r="K22" i="1"/>
  <c r="E20" i="1"/>
  <c r="H20" i="1" s="1"/>
  <c r="H18" i="1"/>
  <c r="H17" i="1"/>
  <c r="G17" i="1"/>
  <c r="G20" i="1" l="1"/>
  <c r="E22" i="1"/>
  <c r="H22" i="1" s="1"/>
  <c r="G21" i="1"/>
  <c r="H21" i="1"/>
  <c r="H24" i="1" s="1"/>
  <c r="H27" i="1" s="1"/>
  <c r="I27" i="1" s="1"/>
  <c r="H26" i="1"/>
  <c r="G22" i="1"/>
  <c r="H25" i="1" l="1"/>
  <c r="I26" i="1"/>
  <c r="H28" i="1"/>
  <c r="H29" i="1" l="1"/>
  <c r="H30" i="1" s="1"/>
</calcChain>
</file>

<file path=xl/sharedStrings.xml><?xml version="1.0" encoding="utf-8"?>
<sst xmlns="http://schemas.openxmlformats.org/spreadsheetml/2006/main" count="55" uniqueCount="50">
  <si>
    <t>УТВЕРЖДАЮ:</t>
  </si>
  <si>
    <t xml:space="preserve">                                                                                                  Директор филиала "Забайкальский"                                                              </t>
  </si>
  <si>
    <t>АО "Оборонэнерго"</t>
  </si>
  <si>
    <t>__________________Р.В. Красильников</t>
  </si>
  <si>
    <t>"___" ______________ 20__ г.</t>
  </si>
  <si>
    <t>УКРУПНЕННЫЙ СМЕТНЫЙ РАСЧЕТ №</t>
  </si>
  <si>
    <t>на выполнение  работ по строительству КЛ-0,4 кВ ТП-3402 - жилой дом ул.Победы, 87, по адресу: Томская область, г.Колпашево</t>
  </si>
  <si>
    <t>(наименование работ и затрат, наименование объекта)</t>
  </si>
  <si>
    <t>район строительства: Тоская область</t>
  </si>
  <si>
    <t>Выпуск УНЦ  Приказ №10/пр от 17.01.2019 г.</t>
  </si>
  <si>
    <t>№</t>
  </si>
  <si>
    <t>Шифр расценки</t>
  </si>
  <si>
    <t>Наименование работ и затрат</t>
  </si>
  <si>
    <t>Единица изм.</t>
  </si>
  <si>
    <t>Кол-во</t>
  </si>
  <si>
    <t>Цена за ед. тыс. руб.</t>
  </si>
  <si>
    <t>расчет</t>
  </si>
  <si>
    <t>Стоимость в текущем (прогнозном), тыс. руб.</t>
  </si>
  <si>
    <t xml:space="preserve">                       </t>
  </si>
  <si>
    <t>РАЗДЕЛ 1</t>
  </si>
  <si>
    <t>УНЦ П5-01</t>
  </si>
  <si>
    <t>Проектно-изыскательские работы по КЛ-0.4 кВ</t>
  </si>
  <si>
    <t>1 км</t>
  </si>
  <si>
    <t>ИТОГО раздел 1</t>
  </si>
  <si>
    <t>РАЗДЕЛ 2</t>
  </si>
  <si>
    <t>УНЦ К1-02 -1-1</t>
  </si>
  <si>
    <t>Кабельная линия 0.4 кВ, сечение жилы 4*70 мм2 (с алюминиевой жилой)</t>
  </si>
  <si>
    <t>УНЦ Ц1-77 - 7</t>
  </si>
  <si>
    <t>Ктр - коэффициент перехода от цен базового района (Московская обл.) к уровню цен субъектов РФ - Томская область</t>
  </si>
  <si>
    <t xml:space="preserve">Дифлятор на </t>
  </si>
  <si>
    <t>Индекс-дефлятор</t>
  </si>
  <si>
    <t>Публикация Минэкономразвития РФ</t>
  </si>
  <si>
    <t>УНЦ Б2-02 - 2</t>
  </si>
  <si>
    <t>Устройство траншеи КЛ-0.4 кВ и восстановление благоустройства по трассе (для всех субъектов).</t>
  </si>
  <si>
    <t>1 км по трассе</t>
  </si>
  <si>
    <t>УНЦ Н1-03</t>
  </si>
  <si>
    <t>Специальный переход КЛ методом ГНБ</t>
  </si>
  <si>
    <t>ИТОГО раздел 2</t>
  </si>
  <si>
    <t>Итого  по разделам 1-2</t>
  </si>
  <si>
    <t>ПИР</t>
  </si>
  <si>
    <t>СМР</t>
  </si>
  <si>
    <t>Итого без НДС</t>
  </si>
  <si>
    <t>НДС – 20%</t>
  </si>
  <si>
    <t>Всего с НДС</t>
  </si>
  <si>
    <t xml:space="preserve">   Составил:</t>
  </si>
  <si>
    <t xml:space="preserve">подпись (должность Ф.И.О. контактный телефон) </t>
  </si>
  <si>
    <t xml:space="preserve">   Проверил:</t>
  </si>
  <si>
    <t>Ипр - прогнозный индекс на 2021 г.</t>
  </si>
  <si>
    <t>31.09.2019</t>
  </si>
  <si>
    <t>Ипр - прогнозный индекс на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</si>
</sst>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12" fillId="0" borderId="0"/>
  </cellStyleXfs>
  <cellXfs count="69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horizontal="right" vertical="top"/>
    </xf>
    <xf numFmtId="0" fontId="2" fillId="0" borderId="0" xfId="0" applyFont="1" applyFill="1" applyAlignment="1">
      <alignment horizontal="center" vertical="center"/>
    </xf>
    <xf numFmtId="0" fontId="2" fillId="0" borderId="0" xfId="1" applyFont="1" applyAlignment="1">
      <alignment horizontal="right" vertical="top" wrapText="1"/>
    </xf>
    <xf numFmtId="0" fontId="4" fillId="0" borderId="0" xfId="1" applyFont="1" applyAlignment="1">
      <alignment horizontal="right" vertical="top"/>
    </xf>
    <xf numFmtId="4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applyFont="1" applyBorder="1" applyAlignment="1">
      <alignment vertical="top"/>
    </xf>
    <xf numFmtId="0" fontId="3" fillId="0" borderId="0" xfId="0" applyFont="1" applyFill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2" fillId="2" borderId="0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3" xfId="0" applyFont="1" applyBorder="1" applyAlignment="1">
      <alignment wrapText="1"/>
    </xf>
    <xf numFmtId="4" fontId="10" fillId="0" borderId="0" xfId="0" applyNumberFormat="1" applyFont="1" applyAlignment="1">
      <alignment horizontal="right" vertical="top"/>
    </xf>
    <xf numFmtId="164" fontId="8" fillId="0" borderId="0" xfId="0" applyNumberFormat="1" applyFont="1" applyAlignment="1">
      <alignment horizontal="center" vertical="center"/>
    </xf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4" fontId="10" fillId="0" borderId="0" xfId="0" applyNumberFormat="1" applyFont="1"/>
    <xf numFmtId="164" fontId="11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right"/>
    </xf>
    <xf numFmtId="0" fontId="2" fillId="0" borderId="0" xfId="3" applyFo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9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right" vertical="top"/>
    </xf>
    <xf numFmtId="4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2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2" fillId="2" borderId="0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0" xfId="3" applyFont="1" applyBorder="1" applyAlignment="1">
      <alignment horizontal="center" vertical="top"/>
    </xf>
    <xf numFmtId="0" fontId="2" fillId="0" borderId="1" xfId="3" applyFont="1" applyBorder="1" applyAlignment="1">
      <alignment horizontal="left"/>
    </xf>
    <xf numFmtId="0" fontId="2" fillId="0" borderId="1" xfId="3" applyFont="1" applyBorder="1" applyAlignment="1">
      <alignment horizontal="right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14" fontId="8" fillId="0" borderId="3" xfId="0" applyNumberFormat="1" applyFont="1" applyFill="1" applyBorder="1" applyAlignment="1">
      <alignment horizontal="left"/>
    </xf>
  </cellXfs>
  <cellStyles count="5">
    <cellStyle name="Обычный" xfId="0" builtinId="0"/>
    <cellStyle name="Обычный 2" xfId="4"/>
    <cellStyle name="Обычный 5" xfId="1"/>
    <cellStyle name="Титул" xfId="2"/>
    <cellStyle name="Хвост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6"/>
  <sheetViews>
    <sheetView tabSelected="1" view="pageBreakPreview" topLeftCell="A4" zoomScale="110" zoomScaleNormal="100" zoomScaleSheetLayoutView="110" workbookViewId="0">
      <selection activeCell="G26" sqref="G26"/>
    </sheetView>
  </sheetViews>
  <sheetFormatPr defaultColWidth="9.140625" defaultRowHeight="15" x14ac:dyDescent="0.25"/>
  <cols>
    <col min="1" max="1" width="5" style="4" customWidth="1"/>
    <col min="2" max="2" width="17.140625" style="48" customWidth="1"/>
    <col min="3" max="3" width="34.5703125" style="48" customWidth="1"/>
    <col min="4" max="4" width="10.42578125" style="48" customWidth="1"/>
    <col min="5" max="5" width="9.5703125" style="48" customWidth="1"/>
    <col min="6" max="6" width="10.140625" style="48" customWidth="1"/>
    <col min="7" max="7" width="17.28515625" style="48" customWidth="1"/>
    <col min="8" max="8" width="14.7109375" style="7" customWidth="1"/>
    <col min="9" max="9" width="16.42578125" style="4" customWidth="1"/>
    <col min="10" max="10" width="15" style="4" customWidth="1"/>
    <col min="11" max="11" width="9.140625" style="4"/>
    <col min="12" max="12" width="11.7109375" style="4" customWidth="1"/>
    <col min="13" max="13" width="11.5703125" style="4" customWidth="1"/>
    <col min="14" max="14" width="14.42578125" style="4" customWidth="1"/>
    <col min="15" max="16384" width="9.140625" style="4"/>
  </cols>
  <sheetData>
    <row r="1" spans="1:8" ht="15.75" customHeight="1" x14ac:dyDescent="0.25">
      <c r="A1" s="1"/>
      <c r="B1" s="2"/>
      <c r="C1" s="2"/>
      <c r="D1" s="3"/>
      <c r="E1" s="3"/>
      <c r="F1" s="50" t="s">
        <v>0</v>
      </c>
      <c r="G1" s="50"/>
      <c r="H1" s="50"/>
    </row>
    <row r="2" spans="1:8" ht="15.75" customHeight="1" x14ac:dyDescent="0.25">
      <c r="A2" s="1"/>
      <c r="B2" s="2"/>
      <c r="C2" s="51" t="s">
        <v>1</v>
      </c>
      <c r="D2" s="51"/>
      <c r="E2" s="51"/>
      <c r="F2" s="51"/>
      <c r="G2" s="51"/>
      <c r="H2" s="51"/>
    </row>
    <row r="3" spans="1:8" ht="15.75" customHeight="1" x14ac:dyDescent="0.25">
      <c r="A3" s="1"/>
      <c r="B3" s="2"/>
      <c r="C3" s="5"/>
      <c r="D3" s="52" t="s">
        <v>2</v>
      </c>
      <c r="E3" s="52"/>
      <c r="F3" s="52"/>
      <c r="G3" s="52"/>
      <c r="H3" s="52"/>
    </row>
    <row r="4" spans="1:8" ht="15.75" customHeight="1" x14ac:dyDescent="0.25">
      <c r="A4" s="1"/>
      <c r="B4" s="2"/>
      <c r="C4" s="6"/>
      <c r="D4" s="52" t="s">
        <v>3</v>
      </c>
      <c r="E4" s="52"/>
      <c r="F4" s="52"/>
      <c r="G4" s="52"/>
      <c r="H4" s="52"/>
    </row>
    <row r="5" spans="1:8" ht="15.75" customHeight="1" x14ac:dyDescent="0.25">
      <c r="A5" s="1"/>
      <c r="B5" s="2"/>
      <c r="C5" s="2"/>
      <c r="D5" s="3"/>
      <c r="E5" s="3"/>
      <c r="F5" s="53" t="s">
        <v>4</v>
      </c>
      <c r="G5" s="53"/>
      <c r="H5" s="53"/>
    </row>
    <row r="6" spans="1:8" ht="15.75" customHeight="1" x14ac:dyDescent="0.25">
      <c r="A6" s="1"/>
      <c r="B6" s="2"/>
      <c r="C6" s="2"/>
      <c r="D6" s="3"/>
      <c r="E6" s="3"/>
      <c r="F6" s="7"/>
      <c r="G6" s="7"/>
    </row>
    <row r="7" spans="1:8" ht="19.149999999999999" customHeight="1" x14ac:dyDescent="0.2">
      <c r="A7" s="54" t="s">
        <v>5</v>
      </c>
      <c r="B7" s="54"/>
      <c r="C7" s="54"/>
      <c r="D7" s="54"/>
      <c r="E7" s="54"/>
      <c r="F7" s="54"/>
      <c r="G7" s="54"/>
      <c r="H7" s="54"/>
    </row>
    <row r="8" spans="1:8" ht="12.6" customHeight="1" x14ac:dyDescent="0.2">
      <c r="A8" s="8"/>
      <c r="B8" s="9"/>
      <c r="C8" s="9"/>
      <c r="D8" s="9"/>
      <c r="E8" s="9"/>
      <c r="F8" s="9"/>
      <c r="G8" s="10"/>
      <c r="H8" s="10"/>
    </row>
    <row r="9" spans="1:8" s="11" customFormat="1" ht="39.75" customHeight="1" x14ac:dyDescent="0.25">
      <c r="A9" s="55" t="s">
        <v>6</v>
      </c>
      <c r="B9" s="55"/>
      <c r="C9" s="55"/>
      <c r="D9" s="55"/>
      <c r="E9" s="55"/>
      <c r="F9" s="55"/>
      <c r="G9" s="55"/>
      <c r="H9" s="55"/>
    </row>
    <row r="10" spans="1:8" ht="15.6" customHeight="1" x14ac:dyDescent="0.25">
      <c r="A10" s="56" t="s">
        <v>7</v>
      </c>
      <c r="B10" s="56"/>
      <c r="C10" s="56"/>
      <c r="D10" s="56"/>
      <c r="E10" s="56"/>
      <c r="F10" s="56"/>
      <c r="G10" s="56"/>
      <c r="H10" s="56"/>
    </row>
    <row r="11" spans="1:8" ht="9.6" customHeight="1" x14ac:dyDescent="0.2">
      <c r="A11" s="8"/>
      <c r="B11" s="12"/>
      <c r="C11" s="12"/>
      <c r="D11" s="12"/>
      <c r="E11" s="12"/>
      <c r="F11" s="12"/>
      <c r="G11" s="10"/>
      <c r="H11" s="10"/>
    </row>
    <row r="12" spans="1:8" x14ac:dyDescent="0.25">
      <c r="A12" s="57" t="s">
        <v>8</v>
      </c>
      <c r="B12" s="57"/>
      <c r="C12" s="57"/>
      <c r="D12" s="57"/>
      <c r="E12" s="57"/>
      <c r="F12" s="57"/>
      <c r="G12" s="2"/>
      <c r="H12" s="2"/>
    </row>
    <row r="13" spans="1:8" x14ac:dyDescent="0.25">
      <c r="A13" s="13" t="s">
        <v>9</v>
      </c>
      <c r="B13" s="13"/>
      <c r="C13" s="13"/>
      <c r="D13" s="13"/>
      <c r="E13" s="13"/>
      <c r="F13" s="13"/>
      <c r="G13" s="2"/>
      <c r="H13" s="2"/>
    </row>
    <row r="14" spans="1:8" ht="60" customHeight="1" x14ac:dyDescent="0.25">
      <c r="A14" s="14" t="s">
        <v>10</v>
      </c>
      <c r="B14" s="15" t="s">
        <v>11</v>
      </c>
      <c r="C14" s="15" t="s">
        <v>12</v>
      </c>
      <c r="D14" s="15" t="s">
        <v>13</v>
      </c>
      <c r="E14" s="15" t="s">
        <v>14</v>
      </c>
      <c r="F14" s="15" t="s">
        <v>15</v>
      </c>
      <c r="G14" s="15" t="s">
        <v>16</v>
      </c>
      <c r="H14" s="15" t="s">
        <v>17</v>
      </c>
    </row>
    <row r="15" spans="1:8" x14ac:dyDescent="0.25">
      <c r="A15" s="16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  <c r="G15" s="15">
        <v>7</v>
      </c>
      <c r="H15" s="17">
        <v>8</v>
      </c>
    </row>
    <row r="16" spans="1:8" x14ac:dyDescent="0.25">
      <c r="A16" s="16" t="s">
        <v>18</v>
      </c>
      <c r="B16" s="58" t="s">
        <v>19</v>
      </c>
      <c r="C16" s="59"/>
      <c r="D16" s="59"/>
      <c r="E16" s="60"/>
      <c r="F16" s="17"/>
      <c r="G16" s="15"/>
      <c r="H16" s="17"/>
    </row>
    <row r="17" spans="1:15" ht="32.25" customHeight="1" x14ac:dyDescent="0.25">
      <c r="A17" s="18">
        <v>1</v>
      </c>
      <c r="B17" s="19" t="s">
        <v>20</v>
      </c>
      <c r="C17" s="20" t="s">
        <v>21</v>
      </c>
      <c r="D17" s="21" t="s">
        <v>22</v>
      </c>
      <c r="E17" s="22">
        <v>0.1</v>
      </c>
      <c r="F17" s="23">
        <v>611</v>
      </c>
      <c r="G17" s="20" t="str">
        <f>CONCATENATE(F17*E17)</f>
        <v>61,1</v>
      </c>
      <c r="H17" s="24">
        <f>ROUND(F17*E17,2)</f>
        <v>61.1</v>
      </c>
    </row>
    <row r="18" spans="1:15" ht="24" customHeight="1" x14ac:dyDescent="0.25">
      <c r="A18" s="25"/>
      <c r="B18" s="26" t="s">
        <v>23</v>
      </c>
      <c r="C18" s="26"/>
      <c r="D18" s="26"/>
      <c r="E18" s="26"/>
      <c r="F18" s="17"/>
      <c r="G18" s="26"/>
      <c r="H18" s="27">
        <f>H17</f>
        <v>61.1</v>
      </c>
    </row>
    <row r="19" spans="1:15" x14ac:dyDescent="0.25">
      <c r="A19" s="16" t="s">
        <v>18</v>
      </c>
      <c r="B19" s="58" t="s">
        <v>24</v>
      </c>
      <c r="C19" s="59"/>
      <c r="D19" s="59"/>
      <c r="E19" s="60"/>
      <c r="F19" s="17"/>
      <c r="G19" s="15"/>
      <c r="H19" s="17"/>
    </row>
    <row r="20" spans="1:15" ht="42.75" customHeight="1" x14ac:dyDescent="0.25">
      <c r="A20" s="18">
        <v>2</v>
      </c>
      <c r="B20" s="19" t="s">
        <v>25</v>
      </c>
      <c r="C20" s="21" t="s">
        <v>26</v>
      </c>
      <c r="D20" s="21" t="s">
        <v>22</v>
      </c>
      <c r="E20" s="22">
        <f>E17</f>
        <v>0.1</v>
      </c>
      <c r="F20" s="23">
        <v>448</v>
      </c>
      <c r="G20" s="20" t="str">
        <f>CONCATENATE(F20,"*",E20)</f>
        <v>448*0,1</v>
      </c>
      <c r="H20" s="24">
        <f>ROUND(F20*E20,2)</f>
        <v>44.8</v>
      </c>
      <c r="I20" s="28"/>
    </row>
    <row r="21" spans="1:15" ht="61.5" customHeight="1" x14ac:dyDescent="0.2">
      <c r="A21" s="29"/>
      <c r="B21" s="20" t="s">
        <v>27</v>
      </c>
      <c r="C21" s="20" t="s">
        <v>28</v>
      </c>
      <c r="D21" s="20"/>
      <c r="E21" s="20"/>
      <c r="F21" s="19">
        <v>1.08</v>
      </c>
      <c r="G21" s="20" t="str">
        <f>CONCATENATE(F21,"*",H20)</f>
        <v>1,08*44,8</v>
      </c>
      <c r="H21" s="30">
        <f>ROUND(H20*F21,2)</f>
        <v>48.38</v>
      </c>
      <c r="K21" s="31" t="s">
        <v>29</v>
      </c>
      <c r="L21" s="49" t="s">
        <v>30</v>
      </c>
      <c r="M21" s="49"/>
      <c r="N21" s="32" t="s">
        <v>31</v>
      </c>
    </row>
    <row r="22" spans="1:15" ht="48.75" customHeight="1" x14ac:dyDescent="0.2">
      <c r="A22" s="18">
        <v>3</v>
      </c>
      <c r="B22" s="19" t="s">
        <v>32</v>
      </c>
      <c r="C22" s="21" t="s">
        <v>33</v>
      </c>
      <c r="D22" s="21" t="s">
        <v>34</v>
      </c>
      <c r="E22" s="22">
        <f>E20</f>
        <v>0.1</v>
      </c>
      <c r="F22" s="23">
        <v>496</v>
      </c>
      <c r="G22" s="20" t="str">
        <f>CONCATENATE(F22,"*",E22)</f>
        <v>496*0,1</v>
      </c>
      <c r="H22" s="24">
        <f>ROUND(F22*E22,2)</f>
        <v>49.6</v>
      </c>
      <c r="I22" s="28"/>
      <c r="J22" s="33"/>
      <c r="K22" s="34">
        <f>M22</f>
        <v>1.0509999999999999</v>
      </c>
      <c r="L22" s="35">
        <v>2018</v>
      </c>
      <c r="M22" s="35">
        <v>1.0509999999999999</v>
      </c>
      <c r="N22" s="36">
        <v>43374</v>
      </c>
      <c r="O22" s="37"/>
    </row>
    <row r="23" spans="1:15" ht="61.5" hidden="1" customHeight="1" x14ac:dyDescent="0.2">
      <c r="A23" s="18">
        <v>4</v>
      </c>
      <c r="B23" s="19" t="s">
        <v>35</v>
      </c>
      <c r="C23" s="21" t="s">
        <v>36</v>
      </c>
      <c r="D23" s="21" t="s">
        <v>22</v>
      </c>
      <c r="E23" s="19">
        <v>0</v>
      </c>
      <c r="F23" s="23">
        <v>23088</v>
      </c>
      <c r="G23" s="20" t="str">
        <f>CONCATENATE(F23,"*",E23)</f>
        <v>23088*0</v>
      </c>
      <c r="H23" s="24">
        <f>ROUND(F23*E23,2)</f>
        <v>0</v>
      </c>
      <c r="I23" s="28"/>
      <c r="K23" s="34">
        <f>M22*M23</f>
        <v>1.1003969999999998</v>
      </c>
      <c r="L23" s="35">
        <v>2019</v>
      </c>
      <c r="M23" s="35">
        <v>1.0469999999999999</v>
      </c>
      <c r="N23" s="36">
        <v>43374</v>
      </c>
    </row>
    <row r="24" spans="1:15" ht="24" customHeight="1" x14ac:dyDescent="0.2">
      <c r="A24" s="25"/>
      <c r="B24" s="26" t="s">
        <v>37</v>
      </c>
      <c r="C24" s="26"/>
      <c r="D24" s="26"/>
      <c r="E24" s="26"/>
      <c r="F24" s="17"/>
      <c r="G24" s="26"/>
      <c r="H24" s="27">
        <f>H21+H22+H23</f>
        <v>97.98</v>
      </c>
      <c r="K24" s="34">
        <f>M24*M22</f>
        <v>1.0509999999999999</v>
      </c>
      <c r="L24" s="64">
        <v>2019</v>
      </c>
      <c r="M24" s="35">
        <v>1</v>
      </c>
      <c r="N24" s="36">
        <v>43374</v>
      </c>
    </row>
    <row r="25" spans="1:15" s="37" customFormat="1" x14ac:dyDescent="0.25">
      <c r="A25" s="18"/>
      <c r="B25" s="19"/>
      <c r="C25" s="58" t="s">
        <v>38</v>
      </c>
      <c r="D25" s="59"/>
      <c r="E25" s="59"/>
      <c r="F25" s="60"/>
      <c r="G25" s="19"/>
      <c r="H25" s="38">
        <f>H18+H24</f>
        <v>159.08000000000001</v>
      </c>
      <c r="J25" s="33"/>
      <c r="K25" s="33"/>
      <c r="L25" s="65"/>
      <c r="M25" s="33"/>
      <c r="N25" s="39"/>
    </row>
    <row r="26" spans="1:15" s="37" customFormat="1" ht="22.9" customHeight="1" x14ac:dyDescent="0.25">
      <c r="A26" s="18"/>
      <c r="B26" s="19" t="s">
        <v>39</v>
      </c>
      <c r="C26" s="20" t="s">
        <v>47</v>
      </c>
      <c r="D26" s="20"/>
      <c r="E26" s="20"/>
      <c r="F26" s="20"/>
      <c r="G26" s="40">
        <f>K30</f>
        <v>1.2282213163139999</v>
      </c>
      <c r="H26" s="30">
        <f>ROUND(H18*G26,2)</f>
        <v>75.040000000000006</v>
      </c>
      <c r="I26" s="37">
        <f>H26*1.2</f>
        <v>90.048000000000002</v>
      </c>
      <c r="J26" s="2"/>
      <c r="K26" s="34">
        <f>M26*M24*M22</f>
        <v>1.0604589999999998</v>
      </c>
      <c r="L26" s="65"/>
      <c r="M26" s="35">
        <v>1.0089999999999999</v>
      </c>
      <c r="N26" s="36">
        <v>43374</v>
      </c>
      <c r="O26" s="2"/>
    </row>
    <row r="27" spans="1:15" ht="22.9" customHeight="1" x14ac:dyDescent="0.25">
      <c r="A27" s="29"/>
      <c r="B27" s="20" t="s">
        <v>40</v>
      </c>
      <c r="C27" s="20" t="s">
        <v>49</v>
      </c>
      <c r="D27" s="20"/>
      <c r="E27" s="20"/>
      <c r="F27" s="20"/>
      <c r="G27" s="40">
        <f>K34</f>
        <v>1.6128398489002957</v>
      </c>
      <c r="H27" s="30">
        <f>ROUND(H24*G27,2)</f>
        <v>158.03</v>
      </c>
      <c r="I27" s="37">
        <f>H27*1.2</f>
        <v>189.636</v>
      </c>
      <c r="J27" s="2"/>
      <c r="K27" s="34">
        <f>M27*M26*M24*M22</f>
        <v>1.0901518519999998</v>
      </c>
      <c r="L27" s="65"/>
      <c r="M27" s="35">
        <v>1.028</v>
      </c>
      <c r="N27" s="36">
        <v>43374</v>
      </c>
      <c r="O27" s="2"/>
    </row>
    <row r="28" spans="1:15" s="37" customFormat="1" x14ac:dyDescent="0.2">
      <c r="A28" s="18"/>
      <c r="B28" s="19"/>
      <c r="C28" s="58" t="s">
        <v>41</v>
      </c>
      <c r="D28" s="59"/>
      <c r="E28" s="59"/>
      <c r="F28" s="60"/>
      <c r="G28" s="19"/>
      <c r="H28" s="38">
        <f>SUM(H26:H27)</f>
        <v>233.07</v>
      </c>
      <c r="J28" s="4"/>
      <c r="K28" s="34">
        <f>M23*M22</f>
        <v>1.1003969999999998</v>
      </c>
      <c r="L28" s="66"/>
      <c r="M28" s="35">
        <v>1.02</v>
      </c>
      <c r="N28" s="36">
        <v>43374</v>
      </c>
      <c r="O28" s="4"/>
    </row>
    <row r="29" spans="1:15" ht="15.6" customHeight="1" x14ac:dyDescent="0.2">
      <c r="A29" s="18"/>
      <c r="B29" s="19"/>
      <c r="C29" s="58" t="s">
        <v>42</v>
      </c>
      <c r="D29" s="59"/>
      <c r="E29" s="59"/>
      <c r="F29" s="60"/>
      <c r="G29" s="19"/>
      <c r="H29" s="27">
        <f>H28*20/100</f>
        <v>46.613999999999997</v>
      </c>
      <c r="I29" s="37"/>
      <c r="K29" s="34">
        <f>K23*M29</f>
        <v>1.1686216139999999</v>
      </c>
      <c r="L29" s="67">
        <v>2020</v>
      </c>
      <c r="M29" s="67">
        <v>1.0620000000000001</v>
      </c>
      <c r="N29" s="68" t="s">
        <v>48</v>
      </c>
    </row>
    <row r="30" spans="1:15" ht="15.6" customHeight="1" x14ac:dyDescent="0.2">
      <c r="A30" s="18"/>
      <c r="B30" s="19"/>
      <c r="C30" s="58" t="s">
        <v>43</v>
      </c>
      <c r="D30" s="59"/>
      <c r="E30" s="59"/>
      <c r="F30" s="60"/>
      <c r="G30" s="19"/>
      <c r="H30" s="38">
        <f>H28+H29</f>
        <v>279.68399999999997</v>
      </c>
      <c r="I30" s="37"/>
      <c r="K30" s="34">
        <f>K29*M30</f>
        <v>1.2282213163139999</v>
      </c>
      <c r="L30" s="67">
        <v>2021</v>
      </c>
      <c r="M30" s="67">
        <v>1.0509999999999999</v>
      </c>
      <c r="N30" s="68" t="s">
        <v>48</v>
      </c>
    </row>
    <row r="31" spans="1:15" s="2" customFormat="1" ht="43.15" customHeight="1" x14ac:dyDescent="0.25">
      <c r="A31" s="62" t="s">
        <v>44</v>
      </c>
      <c r="B31" s="62"/>
      <c r="C31" s="63"/>
      <c r="D31" s="63"/>
      <c r="E31" s="63"/>
      <c r="G31" s="41"/>
      <c r="H31" s="41"/>
      <c r="J31" s="4"/>
      <c r="K31" s="34">
        <f>K30*M31</f>
        <v>1.3657821037411679</v>
      </c>
      <c r="L31" s="67">
        <v>2022</v>
      </c>
      <c r="M31" s="67">
        <v>1.1120000000000001</v>
      </c>
      <c r="N31" s="68">
        <v>44833</v>
      </c>
      <c r="O31" s="4"/>
    </row>
    <row r="32" spans="1:15" s="2" customFormat="1" ht="21.6" customHeight="1" x14ac:dyDescent="0.25">
      <c r="A32" s="42"/>
      <c r="B32" s="61" t="s">
        <v>45</v>
      </c>
      <c r="C32" s="61"/>
      <c r="D32" s="61"/>
      <c r="E32" s="61"/>
      <c r="J32" s="4"/>
      <c r="K32" s="34">
        <f>K31*M32</f>
        <v>1.4531921583806027</v>
      </c>
      <c r="L32" s="67">
        <v>2023</v>
      </c>
      <c r="M32" s="67">
        <v>1.0640000000000001</v>
      </c>
      <c r="N32" s="68">
        <v>44833</v>
      </c>
      <c r="O32" s="4"/>
    </row>
    <row r="33" spans="1:14" x14ac:dyDescent="0.25">
      <c r="A33" s="42"/>
      <c r="B33" s="43"/>
      <c r="C33" s="43"/>
      <c r="D33" s="2"/>
      <c r="E33" s="2"/>
      <c r="F33" s="2"/>
      <c r="G33" s="2"/>
      <c r="H33" s="2"/>
      <c r="I33" s="37"/>
      <c r="K33" s="34">
        <f>K32*M33</f>
        <v>1.5331177270915357</v>
      </c>
      <c r="L33" s="67">
        <v>2024</v>
      </c>
      <c r="M33" s="67">
        <v>1.0549999999999999</v>
      </c>
      <c r="N33" s="68">
        <v>44833</v>
      </c>
    </row>
    <row r="34" spans="1:14" ht="15.6" customHeight="1" x14ac:dyDescent="0.25">
      <c r="A34" s="62" t="s">
        <v>46</v>
      </c>
      <c r="B34" s="62"/>
      <c r="C34" s="63"/>
      <c r="D34" s="63"/>
      <c r="E34" s="63"/>
      <c r="F34" s="2"/>
      <c r="G34" s="2"/>
      <c r="H34" s="2"/>
      <c r="I34" s="37"/>
      <c r="K34" s="34">
        <f t="shared" ref="K34:K36" si="0">K33*M34</f>
        <v>1.6128398489002957</v>
      </c>
      <c r="L34" s="67">
        <v>2025</v>
      </c>
      <c r="M34" s="67">
        <v>1.052</v>
      </c>
      <c r="N34" s="68">
        <v>44833</v>
      </c>
    </row>
    <row r="35" spans="1:14" ht="15.6" customHeight="1" x14ac:dyDescent="0.25">
      <c r="A35" s="42"/>
      <c r="B35" s="61" t="s">
        <v>45</v>
      </c>
      <c r="C35" s="61"/>
      <c r="D35" s="61"/>
      <c r="E35" s="61"/>
      <c r="F35" s="2"/>
      <c r="G35" s="2"/>
      <c r="H35" s="2"/>
      <c r="K35" s="34">
        <f t="shared" si="0"/>
        <v>1.6870304819497095</v>
      </c>
      <c r="L35" s="67">
        <v>2026</v>
      </c>
      <c r="M35" s="67">
        <v>1.046</v>
      </c>
      <c r="N35" s="68">
        <v>44833</v>
      </c>
    </row>
    <row r="36" spans="1:14" x14ac:dyDescent="0.2">
      <c r="A36" s="44"/>
      <c r="B36" s="45"/>
      <c r="C36" s="45"/>
      <c r="D36" s="46"/>
      <c r="E36" s="46"/>
      <c r="F36" s="46"/>
      <c r="G36" s="45"/>
      <c r="H36" s="47"/>
      <c r="K36" s="34">
        <f t="shared" si="0"/>
        <v>1.7646338841193963</v>
      </c>
      <c r="L36" s="67">
        <v>2027</v>
      </c>
      <c r="M36" s="67">
        <v>1.046</v>
      </c>
      <c r="N36" s="68">
        <v>44833</v>
      </c>
    </row>
  </sheetData>
  <mergeCells count="23">
    <mergeCell ref="B32:E32"/>
    <mergeCell ref="A34:B34"/>
    <mergeCell ref="C34:E34"/>
    <mergeCell ref="B35:E35"/>
    <mergeCell ref="L24:L28"/>
    <mergeCell ref="C25:F25"/>
    <mergeCell ref="C28:F28"/>
    <mergeCell ref="C29:F29"/>
    <mergeCell ref="C30:F30"/>
    <mergeCell ref="A31:B31"/>
    <mergeCell ref="C31:E31"/>
    <mergeCell ref="L21:M21"/>
    <mergeCell ref="F1:H1"/>
    <mergeCell ref="C2:H2"/>
    <mergeCell ref="D3:H3"/>
    <mergeCell ref="D4:H4"/>
    <mergeCell ref="F5:H5"/>
    <mergeCell ref="A7:H7"/>
    <mergeCell ref="A9:H9"/>
    <mergeCell ref="A10:H10"/>
    <mergeCell ref="A12:F12"/>
    <mergeCell ref="B16:E16"/>
    <mergeCell ref="B19:E19"/>
  </mergeCells>
  <pageMargins left="0.59055118110236227" right="0.19685039370078741" top="0.59055118110236227" bottom="0.39370078740157483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КЛ-0.4 ТП-3402 до жд Победы 87</vt:lpstr>
      <vt:lpstr>'КЛ-0.4 ТП-3402 до жд Победы 87'!Область_печати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Витальевна</dc:creator>
  <cp:lastModifiedBy>User</cp:lastModifiedBy>
  <dcterms:created xsi:type="dcterms:W3CDTF">2020-07-27T05:49:32Z</dcterms:created>
  <dcterms:modified xsi:type="dcterms:W3CDTF">2023-01-13T00:50:32Z</dcterms:modified>
</cp:coreProperties>
</file>