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КЛ-6 РП-61 до ТП-3402" sheetId="1" r:id="rId1"/>
  </sheets>
  <definedNames>
    <definedName name="_xlnm.Print_Area" localSheetId="0">'КЛ-6 РП-61 до ТП-3402'!$A$1:$H$36</definedName>
  </definedNames>
  <calcPr calcId="145621" iterateCount="1"/>
</workbook>
</file>

<file path=xl/calcChain.xml><?xml version="1.0" encoding="utf-8"?>
<calcChain xmlns="http://schemas.openxmlformats.org/spreadsheetml/2006/main">
  <c r="G27" i="1" l="1"/>
  <c r="I37" i="1"/>
  <c r="I36" i="1"/>
  <c r="I35" i="1"/>
  <c r="I33" i="1"/>
  <c r="I32" i="1"/>
  <c r="I38" i="1" s="1"/>
  <c r="I39" i="1" s="1"/>
  <c r="I40" i="1" s="1"/>
  <c r="I41" i="1" s="1"/>
  <c r="I42" i="1" s="1"/>
  <c r="I43" i="1" s="1"/>
  <c r="I44" i="1" s="1"/>
  <c r="I45" i="1" s="1"/>
  <c r="I31" i="1"/>
  <c r="H23" i="1" l="1"/>
  <c r="G23" i="1"/>
  <c r="E22" i="1"/>
  <c r="H22" i="1" s="1"/>
  <c r="H20" i="1"/>
  <c r="H21" i="1" s="1"/>
  <c r="G20" i="1"/>
  <c r="H17" i="1"/>
  <c r="H18" i="1" s="1"/>
  <c r="G17" i="1"/>
  <c r="G22" i="1" l="1"/>
  <c r="H26" i="1"/>
  <c r="H24" i="1"/>
  <c r="G21" i="1"/>
  <c r="H27" i="1" l="1"/>
  <c r="I27" i="1" s="1"/>
  <c r="I24" i="1"/>
  <c r="H25" i="1"/>
  <c r="I26" i="1"/>
  <c r="H28" i="1" l="1"/>
  <c r="H29" i="1"/>
  <c r="H30" i="1" s="1"/>
</calcChain>
</file>

<file path=xl/sharedStrings.xml><?xml version="1.0" encoding="utf-8"?>
<sst xmlns="http://schemas.openxmlformats.org/spreadsheetml/2006/main" count="57" uniqueCount="52">
  <si>
    <t>УТВЕРЖДАЮ:</t>
  </si>
  <si>
    <t xml:space="preserve">                                                                                                  Директор филиала "Забайкальский"                                                              </t>
  </si>
  <si>
    <t>АО "Оборонэнерго"</t>
  </si>
  <si>
    <t>__________________Р.В. Красильников</t>
  </si>
  <si>
    <t>"___" ______________ 20__ г.</t>
  </si>
  <si>
    <t>УКРУПНЕННЫЙ СМЕТНЫЙ РАСЧЕТ №</t>
  </si>
  <si>
    <t>на выполнение  работ по строительству КЛ-6 кВ РП-61 до ТП-3402 по адресу: Томская область, г. Колпашево, военный городок № 3</t>
  </si>
  <si>
    <t>(наименование работ и затрат, наименование объекта)</t>
  </si>
  <si>
    <t>район строительства: Тоская область</t>
  </si>
  <si>
    <t>Выпуск УНЦ  Приказ №10/пр от 17.01.2019 г.</t>
  </si>
  <si>
    <t>№</t>
  </si>
  <si>
    <t>Шифр расценки</t>
  </si>
  <si>
    <t>Наименование работ и затрат</t>
  </si>
  <si>
    <t>Единица изм.</t>
  </si>
  <si>
    <t>Кол-во</t>
  </si>
  <si>
    <t>Цена за ед. тыс. руб.</t>
  </si>
  <si>
    <t>расчет</t>
  </si>
  <si>
    <t>Стоимость в текущем (прогнозном), тыс. руб.</t>
  </si>
  <si>
    <t xml:space="preserve">                       </t>
  </si>
  <si>
    <t>РАЗДЕЛ 1</t>
  </si>
  <si>
    <t>УНЦ П5-01</t>
  </si>
  <si>
    <t>Проектно-изыскательские работы по КЛ-6 кВ</t>
  </si>
  <si>
    <t>1 км</t>
  </si>
  <si>
    <t>ИТОГО раздел 1</t>
  </si>
  <si>
    <t>РАЗДЕЛ 2</t>
  </si>
  <si>
    <t>УНЦ К1-02 -1-1</t>
  </si>
  <si>
    <t>Кабельная линия 6 кВ, сечение жилы 50 мм2 (с алюминиевой жилой)</t>
  </si>
  <si>
    <t>УНЦ Ц1-77 - 7</t>
  </si>
  <si>
    <t>Ктр - коэффициент перехода от цен базового района (Московская обл.) к уровню цен субъектов РФ - Томская область</t>
  </si>
  <si>
    <t>УНЦ Б2-02 - 2</t>
  </si>
  <si>
    <t>Устройство траншеи КЛ-6 кВ и восстановление благоустройства по трассе (для всех субъектов).</t>
  </si>
  <si>
    <t>1 км по трассе</t>
  </si>
  <si>
    <t>УНЦ Н1-03</t>
  </si>
  <si>
    <t>Специальный переход КЛ методом ГНБ</t>
  </si>
  <si>
    <t>ИТОГО раздел 2</t>
  </si>
  <si>
    <t>Итого  по разделам 1-2</t>
  </si>
  <si>
    <t>ПИР</t>
  </si>
  <si>
    <t>СМР</t>
  </si>
  <si>
    <t>Ипр - прогнозный индекс на 2025 г.</t>
  </si>
  <si>
    <t>Итого без НДС</t>
  </si>
  <si>
    <t>НДС – 20%</t>
  </si>
  <si>
    <t>Всего с НДС</t>
  </si>
  <si>
    <t xml:space="preserve">   Составил:</t>
  </si>
  <si>
    <t xml:space="preserve">подпись (должность Ф.И.О. контактный телефон) </t>
  </si>
  <si>
    <t xml:space="preserve">   Проверил:</t>
  </si>
  <si>
    <t>Индекс Минстроя на 01.01.2018</t>
  </si>
  <si>
    <t>в ценах 2001 года без НДС (тыс.руб.)</t>
  </si>
  <si>
    <t>Ипр - прогнозный индекс на 2022 г.</t>
  </si>
  <si>
    <t xml:space="preserve">Дифлятор на </t>
  </si>
  <si>
    <t>Индекс-дефлятор</t>
  </si>
  <si>
    <t>Публикация Минэкономразвития РФ</t>
  </si>
  <si>
    <t>31.09.2019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</si>
</sst>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10" fillId="0" borderId="0"/>
  </cellStyleXfs>
  <cellXfs count="71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right" vertical="top"/>
    </xf>
    <xf numFmtId="0" fontId="2" fillId="0" borderId="0" xfId="0" applyFont="1" applyFill="1" applyAlignment="1">
      <alignment horizontal="center" vertical="center"/>
    </xf>
    <xf numFmtId="0" fontId="2" fillId="0" borderId="0" xfId="1" applyFont="1" applyAlignment="1">
      <alignment horizontal="right" vertical="top" wrapText="1"/>
    </xf>
    <xf numFmtId="0" fontId="4" fillId="0" borderId="0" xfId="1" applyFont="1" applyAlignment="1">
      <alignment horizontal="right" vertical="top"/>
    </xf>
    <xf numFmtId="4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Border="1" applyAlignment="1">
      <alignment vertical="top"/>
    </xf>
    <xf numFmtId="0" fontId="3" fillId="0" borderId="0" xfId="0" applyFont="1" applyFill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2" fillId="2" borderId="0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right" vertical="top"/>
    </xf>
    <xf numFmtId="4" fontId="8" fillId="0" borderId="0" xfId="0" applyNumberFormat="1" applyFont="1"/>
    <xf numFmtId="165" fontId="9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right"/>
    </xf>
    <xf numFmtId="0" fontId="2" fillId="0" borderId="0" xfId="3" applyFo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right" vertical="top"/>
    </xf>
    <xf numFmtId="4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2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2" fillId="2" borderId="0" xfId="0" applyFont="1" applyFill="1" applyBorder="1" applyAlignment="1">
      <alignment horizontal="left" vertical="center"/>
    </xf>
    <xf numFmtId="0" fontId="2" fillId="0" borderId="1" xfId="3" applyFont="1" applyBorder="1" applyAlignment="1">
      <alignment horizontal="left"/>
    </xf>
    <xf numFmtId="0" fontId="2" fillId="0" borderId="1" xfId="3" applyFont="1" applyBorder="1" applyAlignment="1">
      <alignment horizontal="right"/>
    </xf>
    <xf numFmtId="0" fontId="2" fillId="0" borderId="0" xfId="3" applyFont="1" applyBorder="1" applyAlignment="1">
      <alignment horizontal="center" vertical="top"/>
    </xf>
    <xf numFmtId="0" fontId="12" fillId="0" borderId="0" xfId="0" applyFont="1"/>
    <xf numFmtId="0" fontId="13" fillId="0" borderId="3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165" fontId="12" fillId="0" borderId="0" xfId="0" applyNumberFormat="1" applyFont="1" applyAlignment="1">
      <alignment horizontal="center" vertical="center"/>
    </xf>
    <xf numFmtId="0" fontId="12" fillId="0" borderId="3" xfId="0" applyFont="1" applyBorder="1" applyAlignment="1">
      <alignment horizontal="center"/>
    </xf>
    <xf numFmtId="14" fontId="12" fillId="0" borderId="3" xfId="0" applyNumberFormat="1" applyFont="1" applyBorder="1" applyAlignment="1">
      <alignment horizontal="left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/>
    </xf>
    <xf numFmtId="14" fontId="12" fillId="0" borderId="3" xfId="0" applyNumberFormat="1" applyFont="1" applyFill="1" applyBorder="1" applyAlignment="1">
      <alignment horizontal="left"/>
    </xf>
  </cellXfs>
  <cellStyles count="5">
    <cellStyle name="Обычный" xfId="0" builtinId="0"/>
    <cellStyle name="Обычный 2" xfId="4"/>
    <cellStyle name="Обычный 5" xfId="1"/>
    <cellStyle name="Титул" xfId="2"/>
    <cellStyle name="Хвост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5"/>
  <sheetViews>
    <sheetView tabSelected="1" view="pageBreakPreview" topLeftCell="A19" zoomScale="110" zoomScaleNormal="100" zoomScaleSheetLayoutView="110" workbookViewId="0">
      <selection activeCell="G28" sqref="G28"/>
    </sheetView>
  </sheetViews>
  <sheetFormatPr defaultColWidth="9.140625" defaultRowHeight="15" x14ac:dyDescent="0.25"/>
  <cols>
    <col min="1" max="1" width="5" style="4" customWidth="1"/>
    <col min="2" max="2" width="17.140625" style="42" customWidth="1"/>
    <col min="3" max="3" width="34.5703125" style="42" customWidth="1"/>
    <col min="4" max="4" width="7.7109375" style="42" customWidth="1"/>
    <col min="5" max="5" width="9.5703125" style="42" customWidth="1"/>
    <col min="6" max="6" width="10.140625" style="42" customWidth="1"/>
    <col min="7" max="7" width="17.28515625" style="42" customWidth="1"/>
    <col min="8" max="8" width="14.7109375" style="7" customWidth="1"/>
    <col min="9" max="9" width="16.42578125" style="4" customWidth="1"/>
    <col min="10" max="10" width="15" style="4" customWidth="1"/>
    <col min="11" max="11" width="9.140625" style="4"/>
    <col min="12" max="12" width="11.7109375" style="4" customWidth="1"/>
    <col min="13" max="13" width="11.5703125" style="4" customWidth="1"/>
    <col min="14" max="16384" width="9.140625" style="4"/>
  </cols>
  <sheetData>
    <row r="1" spans="1:8" ht="15.75" customHeight="1" x14ac:dyDescent="0.25">
      <c r="A1" s="1"/>
      <c r="B1" s="2"/>
      <c r="C1" s="2"/>
      <c r="D1" s="3"/>
      <c r="E1" s="3"/>
      <c r="F1" s="49" t="s">
        <v>0</v>
      </c>
      <c r="G1" s="49"/>
      <c r="H1" s="49"/>
    </row>
    <row r="2" spans="1:8" ht="15.75" customHeight="1" x14ac:dyDescent="0.25">
      <c r="A2" s="1"/>
      <c r="B2" s="2"/>
      <c r="C2" s="50" t="s">
        <v>1</v>
      </c>
      <c r="D2" s="50"/>
      <c r="E2" s="50"/>
      <c r="F2" s="50"/>
      <c r="G2" s="50"/>
      <c r="H2" s="50"/>
    </row>
    <row r="3" spans="1:8" ht="15.75" customHeight="1" x14ac:dyDescent="0.25">
      <c r="A3" s="1"/>
      <c r="B3" s="2"/>
      <c r="C3" s="5"/>
      <c r="D3" s="51" t="s">
        <v>2</v>
      </c>
      <c r="E3" s="51"/>
      <c r="F3" s="51"/>
      <c r="G3" s="51"/>
      <c r="H3" s="51"/>
    </row>
    <row r="4" spans="1:8" ht="15.75" customHeight="1" x14ac:dyDescent="0.25">
      <c r="A4" s="1"/>
      <c r="B4" s="2"/>
      <c r="C4" s="6"/>
      <c r="D4" s="51" t="s">
        <v>3</v>
      </c>
      <c r="E4" s="51"/>
      <c r="F4" s="51"/>
      <c r="G4" s="51"/>
      <c r="H4" s="51"/>
    </row>
    <row r="5" spans="1:8" ht="15.75" customHeight="1" x14ac:dyDescent="0.25">
      <c r="A5" s="1"/>
      <c r="B5" s="2"/>
      <c r="C5" s="2"/>
      <c r="D5" s="3"/>
      <c r="E5" s="3"/>
      <c r="F5" s="52" t="s">
        <v>4</v>
      </c>
      <c r="G5" s="52"/>
      <c r="H5" s="52"/>
    </row>
    <row r="6" spans="1:8" ht="15.75" customHeight="1" x14ac:dyDescent="0.25">
      <c r="A6" s="1"/>
      <c r="B6" s="2"/>
      <c r="C6" s="2"/>
      <c r="D6" s="3"/>
      <c r="E6" s="3"/>
      <c r="F6" s="7"/>
      <c r="G6" s="7"/>
    </row>
    <row r="7" spans="1:8" ht="19.149999999999999" customHeight="1" x14ac:dyDescent="0.2">
      <c r="A7" s="53" t="s">
        <v>5</v>
      </c>
      <c r="B7" s="53"/>
      <c r="C7" s="53"/>
      <c r="D7" s="53"/>
      <c r="E7" s="53"/>
      <c r="F7" s="53"/>
      <c r="G7" s="53"/>
      <c r="H7" s="53"/>
    </row>
    <row r="8" spans="1:8" ht="12.6" customHeight="1" x14ac:dyDescent="0.2">
      <c r="A8" s="8"/>
      <c r="B8" s="9"/>
      <c r="C8" s="9"/>
      <c r="D8" s="9"/>
      <c r="E8" s="9"/>
      <c r="F8" s="9"/>
      <c r="G8" s="10"/>
      <c r="H8" s="10"/>
    </row>
    <row r="9" spans="1:8" s="11" customFormat="1" ht="39.75" customHeight="1" x14ac:dyDescent="0.25">
      <c r="A9" s="54" t="s">
        <v>6</v>
      </c>
      <c r="B9" s="54"/>
      <c r="C9" s="54"/>
      <c r="D9" s="54"/>
      <c r="E9" s="54"/>
      <c r="F9" s="54"/>
      <c r="G9" s="54"/>
      <c r="H9" s="54"/>
    </row>
    <row r="10" spans="1:8" ht="15.6" customHeight="1" x14ac:dyDescent="0.25">
      <c r="A10" s="55" t="s">
        <v>7</v>
      </c>
      <c r="B10" s="55"/>
      <c r="C10" s="55"/>
      <c r="D10" s="55"/>
      <c r="E10" s="55"/>
      <c r="F10" s="55"/>
      <c r="G10" s="55"/>
      <c r="H10" s="55"/>
    </row>
    <row r="11" spans="1:8" ht="9.6" customHeight="1" x14ac:dyDescent="0.2">
      <c r="A11" s="8"/>
      <c r="B11" s="12"/>
      <c r="C11" s="12"/>
      <c r="D11" s="12"/>
      <c r="E11" s="12"/>
      <c r="F11" s="12"/>
      <c r="G11" s="10"/>
      <c r="H11" s="10"/>
    </row>
    <row r="12" spans="1:8" x14ac:dyDescent="0.25">
      <c r="A12" s="56" t="s">
        <v>8</v>
      </c>
      <c r="B12" s="56"/>
      <c r="C12" s="56"/>
      <c r="D12" s="56"/>
      <c r="E12" s="56"/>
      <c r="F12" s="56"/>
      <c r="G12" s="2"/>
      <c r="H12" s="2"/>
    </row>
    <row r="13" spans="1:8" x14ac:dyDescent="0.25">
      <c r="A13" s="13" t="s">
        <v>9</v>
      </c>
      <c r="B13" s="13"/>
      <c r="C13" s="13"/>
      <c r="D13" s="13"/>
      <c r="E13" s="13"/>
      <c r="F13" s="13"/>
      <c r="G13" s="2"/>
      <c r="H13" s="2"/>
    </row>
    <row r="14" spans="1:8" ht="60" customHeight="1" x14ac:dyDescent="0.25">
      <c r="A14" s="14" t="s">
        <v>10</v>
      </c>
      <c r="B14" s="15" t="s">
        <v>11</v>
      </c>
      <c r="C14" s="15" t="s">
        <v>12</v>
      </c>
      <c r="D14" s="15" t="s">
        <v>13</v>
      </c>
      <c r="E14" s="15" t="s">
        <v>14</v>
      </c>
      <c r="F14" s="15" t="s">
        <v>15</v>
      </c>
      <c r="G14" s="15" t="s">
        <v>16</v>
      </c>
      <c r="H14" s="15" t="s">
        <v>17</v>
      </c>
    </row>
    <row r="15" spans="1:8" x14ac:dyDescent="0.25">
      <c r="A15" s="16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  <c r="G15" s="15">
        <v>7</v>
      </c>
      <c r="H15" s="17">
        <v>8</v>
      </c>
    </row>
    <row r="16" spans="1:8" x14ac:dyDescent="0.25">
      <c r="A16" s="16" t="s">
        <v>18</v>
      </c>
      <c r="B16" s="46" t="s">
        <v>19</v>
      </c>
      <c r="C16" s="47"/>
      <c r="D16" s="47"/>
      <c r="E16" s="48"/>
      <c r="F16" s="17"/>
      <c r="G16" s="15"/>
      <c r="H16" s="17"/>
    </row>
    <row r="17" spans="1:14" ht="32.25" customHeight="1" x14ac:dyDescent="0.25">
      <c r="A17" s="18">
        <v>1</v>
      </c>
      <c r="B17" s="19" t="s">
        <v>20</v>
      </c>
      <c r="C17" s="20" t="s">
        <v>21</v>
      </c>
      <c r="D17" s="21" t="s">
        <v>22</v>
      </c>
      <c r="E17" s="19">
        <v>0.6</v>
      </c>
      <c r="F17" s="22">
        <v>611</v>
      </c>
      <c r="G17" s="20" t="str">
        <f>CONCATENATE(F17*E17)</f>
        <v>366,6</v>
      </c>
      <c r="H17" s="23">
        <f>ROUND(F17*E17,2)</f>
        <v>366.6</v>
      </c>
    </row>
    <row r="18" spans="1:14" ht="24" customHeight="1" x14ac:dyDescent="0.25">
      <c r="A18" s="24"/>
      <c r="B18" s="25" t="s">
        <v>23</v>
      </c>
      <c r="C18" s="25"/>
      <c r="D18" s="25"/>
      <c r="E18" s="25"/>
      <c r="F18" s="17"/>
      <c r="G18" s="25"/>
      <c r="H18" s="26">
        <f>H17</f>
        <v>366.6</v>
      </c>
    </row>
    <row r="19" spans="1:14" x14ac:dyDescent="0.25">
      <c r="A19" s="16" t="s">
        <v>18</v>
      </c>
      <c r="B19" s="46" t="s">
        <v>24</v>
      </c>
      <c r="C19" s="47"/>
      <c r="D19" s="47"/>
      <c r="E19" s="48"/>
      <c r="F19" s="17"/>
      <c r="G19" s="15"/>
      <c r="H19" s="17"/>
    </row>
    <row r="20" spans="1:14" ht="27" customHeight="1" x14ac:dyDescent="0.25">
      <c r="A20" s="18">
        <v>2</v>
      </c>
      <c r="B20" s="19" t="s">
        <v>25</v>
      </c>
      <c r="C20" s="21" t="s">
        <v>26</v>
      </c>
      <c r="D20" s="21" t="s">
        <v>22</v>
      </c>
      <c r="E20" s="19">
        <v>0.6</v>
      </c>
      <c r="F20" s="22">
        <v>1215</v>
      </c>
      <c r="G20" s="20" t="str">
        <f>CONCATENATE(F20,"*",E20)</f>
        <v>1215*0,6</v>
      </c>
      <c r="H20" s="23">
        <f>ROUND(F20*E20,2)</f>
        <v>729</v>
      </c>
      <c r="I20" s="27"/>
    </row>
    <row r="21" spans="1:14" ht="61.5" customHeight="1" x14ac:dyDescent="0.25">
      <c r="A21" s="28"/>
      <c r="B21" s="20" t="s">
        <v>27</v>
      </c>
      <c r="C21" s="20" t="s">
        <v>28</v>
      </c>
      <c r="D21" s="20"/>
      <c r="E21" s="20"/>
      <c r="F21" s="19">
        <v>1.08</v>
      </c>
      <c r="G21" s="20" t="str">
        <f>CONCATENATE(F21,"*",H20)</f>
        <v>1,08*729</v>
      </c>
      <c r="H21" s="29">
        <f>ROUND(H20*F21,2)</f>
        <v>787.32</v>
      </c>
    </row>
    <row r="22" spans="1:14" ht="47.25" customHeight="1" x14ac:dyDescent="0.25">
      <c r="A22" s="18">
        <v>3</v>
      </c>
      <c r="B22" s="19" t="s">
        <v>29</v>
      </c>
      <c r="C22" s="21" t="s">
        <v>30</v>
      </c>
      <c r="D22" s="21" t="s">
        <v>31</v>
      </c>
      <c r="E22" s="19">
        <f>E20</f>
        <v>0.6</v>
      </c>
      <c r="F22" s="22">
        <v>1428</v>
      </c>
      <c r="G22" s="20" t="str">
        <f>CONCATENATE(F22,"*",E22)</f>
        <v>1428*0,6</v>
      </c>
      <c r="H22" s="23">
        <f>ROUND(F22*E22,2)</f>
        <v>856.8</v>
      </c>
      <c r="I22" s="4">
        <v>4.91</v>
      </c>
      <c r="J22" s="27" t="s">
        <v>45</v>
      </c>
    </row>
    <row r="23" spans="1:14" ht="61.5" hidden="1" customHeight="1" x14ac:dyDescent="0.25">
      <c r="A23" s="18">
        <v>4</v>
      </c>
      <c r="B23" s="19" t="s">
        <v>32</v>
      </c>
      <c r="C23" s="21" t="s">
        <v>33</v>
      </c>
      <c r="D23" s="21" t="s">
        <v>22</v>
      </c>
      <c r="E23" s="19">
        <v>0</v>
      </c>
      <c r="F23" s="22">
        <v>23088</v>
      </c>
      <c r="G23" s="20" t="str">
        <f>CONCATENATE(F23,"*",E23)</f>
        <v>23088*0</v>
      </c>
      <c r="H23" s="23">
        <f>ROUND(F23*E23,2)</f>
        <v>0</v>
      </c>
      <c r="I23" s="27"/>
    </row>
    <row r="24" spans="1:14" ht="24" customHeight="1" x14ac:dyDescent="0.25">
      <c r="A24" s="24"/>
      <c r="B24" s="25" t="s">
        <v>34</v>
      </c>
      <c r="C24" s="25"/>
      <c r="D24" s="25"/>
      <c r="E24" s="25"/>
      <c r="F24" s="17"/>
      <c r="G24" s="25"/>
      <c r="H24" s="26">
        <f>H21+H22+H23</f>
        <v>1644.12</v>
      </c>
      <c r="I24" s="43">
        <f>H24/I22</f>
        <v>334.85132382892056</v>
      </c>
      <c r="J24" s="44" t="s">
        <v>46</v>
      </c>
      <c r="K24" s="45"/>
    </row>
    <row r="25" spans="1:14" s="31" customFormat="1" x14ac:dyDescent="0.25">
      <c r="A25" s="18"/>
      <c r="B25" s="19"/>
      <c r="C25" s="46" t="s">
        <v>35</v>
      </c>
      <c r="D25" s="47"/>
      <c r="E25" s="47"/>
      <c r="F25" s="48"/>
      <c r="G25" s="19"/>
      <c r="H25" s="30">
        <f>H18+H24</f>
        <v>2010.7199999999998</v>
      </c>
      <c r="J25" s="32"/>
      <c r="K25" s="32"/>
      <c r="L25" s="32"/>
      <c r="M25" s="32"/>
      <c r="N25" s="33"/>
    </row>
    <row r="26" spans="1:14" s="31" customFormat="1" ht="20.45" customHeight="1" x14ac:dyDescent="0.25">
      <c r="A26" s="18"/>
      <c r="B26" s="19" t="s">
        <v>36</v>
      </c>
      <c r="C26" s="20" t="s">
        <v>47</v>
      </c>
      <c r="D26" s="20"/>
      <c r="E26" s="20"/>
      <c r="F26" s="20"/>
      <c r="G26" s="34">
        <v>1.27</v>
      </c>
      <c r="H26" s="29">
        <f>ROUND(H18*G26,2)</f>
        <v>465.58</v>
      </c>
      <c r="I26" s="31">
        <f>H26*1.2</f>
        <v>558.69599999999991</v>
      </c>
      <c r="J26" s="32"/>
      <c r="K26" s="32"/>
      <c r="L26" s="32"/>
      <c r="M26" s="32"/>
      <c r="N26" s="33"/>
    </row>
    <row r="27" spans="1:14" ht="20.45" customHeight="1" x14ac:dyDescent="0.25">
      <c r="A27" s="28"/>
      <c r="B27" s="20" t="s">
        <v>37</v>
      </c>
      <c r="C27" s="20" t="s">
        <v>38</v>
      </c>
      <c r="D27" s="20"/>
      <c r="E27" s="20"/>
      <c r="F27" s="20"/>
      <c r="G27" s="34">
        <f>I43</f>
        <v>1.6128398489002957</v>
      </c>
      <c r="H27" s="29">
        <f>ROUND(H24*G27,2)</f>
        <v>2651.7</v>
      </c>
      <c r="I27" s="31">
        <f>H27*1.2</f>
        <v>3182.0399999999995</v>
      </c>
    </row>
    <row r="28" spans="1:14" s="31" customFormat="1" x14ac:dyDescent="0.25">
      <c r="A28" s="18"/>
      <c r="B28" s="19"/>
      <c r="C28" s="46" t="s">
        <v>39</v>
      </c>
      <c r="D28" s="47"/>
      <c r="E28" s="47"/>
      <c r="F28" s="48"/>
      <c r="G28" s="19"/>
      <c r="H28" s="30">
        <f>SUM(H26:H27)</f>
        <v>3117.2799999999997</v>
      </c>
      <c r="J28" s="32"/>
      <c r="K28" s="32"/>
      <c r="L28" s="32"/>
      <c r="M28" s="32"/>
      <c r="N28" s="33"/>
    </row>
    <row r="29" spans="1:14" ht="15.6" customHeight="1" x14ac:dyDescent="0.25">
      <c r="A29" s="18"/>
      <c r="B29" s="19"/>
      <c r="C29" s="46" t="s">
        <v>40</v>
      </c>
      <c r="D29" s="47"/>
      <c r="E29" s="47"/>
      <c r="F29" s="48"/>
      <c r="G29" s="19"/>
      <c r="H29" s="26">
        <f>H28*20/100</f>
        <v>623.4559999999999</v>
      </c>
      <c r="I29" s="31"/>
    </row>
    <row r="30" spans="1:14" ht="15.6" customHeight="1" x14ac:dyDescent="0.2">
      <c r="A30" s="18"/>
      <c r="B30" s="19"/>
      <c r="C30" s="46" t="s">
        <v>41</v>
      </c>
      <c r="D30" s="47"/>
      <c r="E30" s="47"/>
      <c r="F30" s="48"/>
      <c r="G30" s="19"/>
      <c r="H30" s="30">
        <f>H28+H29</f>
        <v>3740.7359999999999</v>
      </c>
      <c r="I30" s="60" t="s">
        <v>48</v>
      </c>
      <c r="J30" s="61" t="s">
        <v>49</v>
      </c>
      <c r="K30" s="61"/>
      <c r="L30" s="62" t="s">
        <v>50</v>
      </c>
    </row>
    <row r="31" spans="1:14" s="2" customFormat="1" ht="43.15" customHeight="1" x14ac:dyDescent="0.25">
      <c r="A31" s="57" t="s">
        <v>42</v>
      </c>
      <c r="B31" s="57"/>
      <c r="C31" s="58"/>
      <c r="D31" s="58"/>
      <c r="E31" s="58"/>
      <c r="G31" s="35"/>
      <c r="H31" s="35"/>
      <c r="I31" s="63">
        <f>K31</f>
        <v>1.0509999999999999</v>
      </c>
      <c r="J31" s="64">
        <v>2018</v>
      </c>
      <c r="K31" s="64">
        <v>1.0509999999999999</v>
      </c>
      <c r="L31" s="65">
        <v>43374</v>
      </c>
    </row>
    <row r="32" spans="1:14" s="2" customFormat="1" ht="21.6" customHeight="1" x14ac:dyDescent="0.25">
      <c r="A32" s="36"/>
      <c r="B32" s="59" t="s">
        <v>43</v>
      </c>
      <c r="C32" s="59"/>
      <c r="D32" s="59"/>
      <c r="E32" s="59"/>
      <c r="I32" s="63">
        <f>K31*K32</f>
        <v>1.1003969999999998</v>
      </c>
      <c r="J32" s="64">
        <v>2019</v>
      </c>
      <c r="K32" s="64">
        <v>1.0469999999999999</v>
      </c>
      <c r="L32" s="65">
        <v>43374</v>
      </c>
    </row>
    <row r="33" spans="1:12" x14ac:dyDescent="0.25">
      <c r="A33" s="36"/>
      <c r="B33" s="37"/>
      <c r="C33" s="37"/>
      <c r="D33" s="2"/>
      <c r="E33" s="2"/>
      <c r="F33" s="2"/>
      <c r="G33" s="2"/>
      <c r="H33" s="2"/>
      <c r="I33" s="63">
        <f>K33*K31</f>
        <v>1.0509999999999999</v>
      </c>
      <c r="J33" s="66">
        <v>2019</v>
      </c>
      <c r="K33" s="64">
        <v>1</v>
      </c>
      <c r="L33" s="65">
        <v>43374</v>
      </c>
    </row>
    <row r="34" spans="1:12" ht="15.6" customHeight="1" x14ac:dyDescent="0.25">
      <c r="A34" s="57" t="s">
        <v>44</v>
      </c>
      <c r="B34" s="57"/>
      <c r="C34" s="58"/>
      <c r="D34" s="58"/>
      <c r="E34" s="58"/>
      <c r="F34" s="2"/>
      <c r="G34" s="2"/>
      <c r="H34" s="2"/>
      <c r="I34" s="32"/>
      <c r="J34" s="67"/>
      <c r="K34" s="32"/>
      <c r="L34" s="33"/>
    </row>
    <row r="35" spans="1:12" ht="15.6" customHeight="1" x14ac:dyDescent="0.25">
      <c r="A35" s="36"/>
      <c r="B35" s="59" t="s">
        <v>43</v>
      </c>
      <c r="C35" s="59"/>
      <c r="D35" s="59"/>
      <c r="E35" s="59"/>
      <c r="F35" s="2"/>
      <c r="G35" s="2"/>
      <c r="H35" s="2"/>
      <c r="I35" s="63">
        <f>K35*K33*K31</f>
        <v>1.0604589999999998</v>
      </c>
      <c r="J35" s="67"/>
      <c r="K35" s="64">
        <v>1.0089999999999999</v>
      </c>
      <c r="L35" s="65">
        <v>43374</v>
      </c>
    </row>
    <row r="36" spans="1:12" x14ac:dyDescent="0.2">
      <c r="A36" s="38"/>
      <c r="B36" s="39"/>
      <c r="C36" s="39"/>
      <c r="D36" s="40"/>
      <c r="E36" s="40"/>
      <c r="F36" s="40"/>
      <c r="G36" s="39"/>
      <c r="H36" s="41"/>
      <c r="I36" s="63">
        <f>K36*K35*K33*K31</f>
        <v>1.0901518519999998</v>
      </c>
      <c r="J36" s="67"/>
      <c r="K36" s="64">
        <v>1.028</v>
      </c>
      <c r="L36" s="65">
        <v>43374</v>
      </c>
    </row>
    <row r="37" spans="1:12" x14ac:dyDescent="0.2">
      <c r="I37" s="63">
        <f>K32*K31</f>
        <v>1.1003969999999998</v>
      </c>
      <c r="J37" s="68"/>
      <c r="K37" s="64">
        <v>1.02</v>
      </c>
      <c r="L37" s="65">
        <v>43374</v>
      </c>
    </row>
    <row r="38" spans="1:12" x14ac:dyDescent="0.2">
      <c r="I38" s="63">
        <f>I32*K38</f>
        <v>1.1686216139999999</v>
      </c>
      <c r="J38" s="69">
        <v>2020</v>
      </c>
      <c r="K38" s="69">
        <v>1.0620000000000001</v>
      </c>
      <c r="L38" s="70" t="s">
        <v>51</v>
      </c>
    </row>
    <row r="39" spans="1:12" x14ac:dyDescent="0.2">
      <c r="I39" s="63">
        <f>I38*K39</f>
        <v>1.2282213163139999</v>
      </c>
      <c r="J39" s="69">
        <v>2021</v>
      </c>
      <c r="K39" s="69">
        <v>1.0509999999999999</v>
      </c>
      <c r="L39" s="70" t="s">
        <v>51</v>
      </c>
    </row>
    <row r="40" spans="1:12" x14ac:dyDescent="0.2">
      <c r="I40" s="63">
        <f>I39*K40</f>
        <v>1.3657821037411679</v>
      </c>
      <c r="J40" s="69">
        <v>2022</v>
      </c>
      <c r="K40" s="69">
        <v>1.1120000000000001</v>
      </c>
      <c r="L40" s="70">
        <v>44833</v>
      </c>
    </row>
    <row r="41" spans="1:12" x14ac:dyDescent="0.2">
      <c r="I41" s="63">
        <f>I40*K41</f>
        <v>1.4531921583806027</v>
      </c>
      <c r="J41" s="69">
        <v>2023</v>
      </c>
      <c r="K41" s="69">
        <v>1.0640000000000001</v>
      </c>
      <c r="L41" s="70">
        <v>44833</v>
      </c>
    </row>
    <row r="42" spans="1:12" x14ac:dyDescent="0.2">
      <c r="I42" s="63">
        <f>I41*K42</f>
        <v>1.5331177270915357</v>
      </c>
      <c r="J42" s="69">
        <v>2024</v>
      </c>
      <c r="K42" s="69">
        <v>1.0549999999999999</v>
      </c>
      <c r="L42" s="70">
        <v>44833</v>
      </c>
    </row>
    <row r="43" spans="1:12" x14ac:dyDescent="0.2">
      <c r="I43" s="63">
        <f t="shared" ref="I43:I45" si="0">I42*K43</f>
        <v>1.6128398489002957</v>
      </c>
      <c r="J43" s="69">
        <v>2025</v>
      </c>
      <c r="K43" s="69">
        <v>1.052</v>
      </c>
      <c r="L43" s="70">
        <v>44833</v>
      </c>
    </row>
    <row r="44" spans="1:12" x14ac:dyDescent="0.2">
      <c r="I44" s="63">
        <f t="shared" si="0"/>
        <v>1.6870304819497095</v>
      </c>
      <c r="J44" s="69">
        <v>2026</v>
      </c>
      <c r="K44" s="69">
        <v>1.046</v>
      </c>
      <c r="L44" s="70">
        <v>44833</v>
      </c>
    </row>
    <row r="45" spans="1:12" x14ac:dyDescent="0.2">
      <c r="I45" s="63">
        <f t="shared" si="0"/>
        <v>1.7646338841193963</v>
      </c>
      <c r="J45" s="69">
        <v>2027</v>
      </c>
      <c r="K45" s="69">
        <v>1.046</v>
      </c>
      <c r="L45" s="70">
        <v>44833</v>
      </c>
    </row>
  </sheetData>
  <mergeCells count="23">
    <mergeCell ref="J30:K30"/>
    <mergeCell ref="J33:J37"/>
    <mergeCell ref="A34:B34"/>
    <mergeCell ref="C34:E34"/>
    <mergeCell ref="B35:E35"/>
    <mergeCell ref="C28:F28"/>
    <mergeCell ref="C29:F29"/>
    <mergeCell ref="C30:F30"/>
    <mergeCell ref="A31:B31"/>
    <mergeCell ref="C31:E31"/>
    <mergeCell ref="B32:E32"/>
    <mergeCell ref="C25:F25"/>
    <mergeCell ref="F1:H1"/>
    <mergeCell ref="C2:H2"/>
    <mergeCell ref="D3:H3"/>
    <mergeCell ref="D4:H4"/>
    <mergeCell ref="F5:H5"/>
    <mergeCell ref="A7:H7"/>
    <mergeCell ref="A9:H9"/>
    <mergeCell ref="A10:H10"/>
    <mergeCell ref="A12:F12"/>
    <mergeCell ref="B16:E16"/>
    <mergeCell ref="B19:E19"/>
  </mergeCells>
  <pageMargins left="0.59055118110236227" right="0.19685039370078741" top="0.59055118110236227" bottom="0.39370078740157483" header="0" footer="0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КЛ-6 РП-61 до ТП-3402</vt:lpstr>
      <vt:lpstr>'КЛ-6 РП-61 до ТП-3402'!Область_печати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Витальевна</dc:creator>
  <cp:lastModifiedBy>User</cp:lastModifiedBy>
  <dcterms:created xsi:type="dcterms:W3CDTF">2020-07-27T05:50:58Z</dcterms:created>
  <dcterms:modified xsi:type="dcterms:W3CDTF">2023-01-13T00:51:38Z</dcterms:modified>
</cp:coreProperties>
</file>