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-15" windowWidth="15000" windowHeight="12330" tabRatio="896" firstSheet="1" activeTab="1"/>
  </bookViews>
  <sheets>
    <sheet name="ВЛ-04 кВ инв.864013996" sheetId="12" state="hidden" r:id="rId1"/>
    <sheet name="ЗТП-3405" sheetId="16" r:id="rId2"/>
    <sheet name="ЗТП-3401 ВН" sheetId="13" r:id="rId3"/>
    <sheet name="ТП-3403 инв.865000789" sheetId="14" state="hidden" r:id="rId4"/>
    <sheet name="ЗТП-3404 " sheetId="18" r:id="rId5"/>
    <sheet name="ЗТП-3403 ВН" sheetId="17" r:id="rId6"/>
  </sheets>
  <definedNames>
    <definedName name="_xlnm.Print_Area" localSheetId="0">'ВЛ-04 кВ инв.864013996'!$A$1:$H$41</definedName>
    <definedName name="_xlnm.Print_Area" localSheetId="2">'ЗТП-3401 ВН'!$A$1:$H$37</definedName>
    <definedName name="_xlnm.Print_Area" localSheetId="5">'ЗТП-3403 ВН'!$A$1:$H$37</definedName>
    <definedName name="_xlnm.Print_Area" localSheetId="4">'ЗТП-3404 '!$A$1:$H$37</definedName>
    <definedName name="_xlnm.Print_Area" localSheetId="1">'ЗТП-3405'!$A$1:$H$37</definedName>
    <definedName name="_xlnm.Print_Area" localSheetId="3">'ТП-3403 инв.865000789'!$A$1:$H$29</definedName>
  </definedNames>
  <calcPr calcId="145621" iterateCount="1"/>
</workbook>
</file>

<file path=xl/calcChain.xml><?xml version="1.0" encoding="utf-8"?>
<calcChain xmlns="http://schemas.openxmlformats.org/spreadsheetml/2006/main">
  <c r="G27" i="17" l="1"/>
  <c r="I45" i="17"/>
  <c r="I46" i="17"/>
  <c r="I47" i="17" s="1"/>
  <c r="G27" i="18"/>
  <c r="G27" i="16"/>
  <c r="I45" i="18"/>
  <c r="I46" i="18" s="1"/>
  <c r="I47" i="18" s="1"/>
  <c r="J28" i="16"/>
  <c r="J29" i="16"/>
  <c r="G27" i="13"/>
  <c r="J43" i="13"/>
  <c r="J44" i="13"/>
  <c r="J45" i="13"/>
  <c r="J21" i="16" l="1"/>
  <c r="J22" i="16" s="1"/>
  <c r="J23" i="16" s="1"/>
  <c r="J24" i="16" s="1"/>
  <c r="J25" i="16" s="1"/>
  <c r="J26" i="16" s="1"/>
  <c r="J27" i="16" s="1"/>
  <c r="G19" i="16" l="1"/>
  <c r="I30" i="18"/>
  <c r="I39" i="18"/>
  <c r="I38" i="18"/>
  <c r="I37" i="18"/>
  <c r="I35" i="18"/>
  <c r="I34" i="18"/>
  <c r="I40" i="18" s="1"/>
  <c r="I41" i="18" s="1"/>
  <c r="I42" i="18" s="1"/>
  <c r="I43" i="18" s="1"/>
  <c r="I44" i="18" s="1"/>
  <c r="I33" i="18"/>
  <c r="I30" i="13"/>
  <c r="J37" i="13"/>
  <c r="J36" i="13"/>
  <c r="J35" i="13"/>
  <c r="J33" i="13"/>
  <c r="J32" i="13"/>
  <c r="J38" i="13" s="1"/>
  <c r="J39" i="13" s="1"/>
  <c r="J40" i="13" s="1"/>
  <c r="J41" i="13" s="1"/>
  <c r="J42" i="13" s="1"/>
  <c r="J31" i="13"/>
  <c r="I30" i="17"/>
  <c r="I39" i="17"/>
  <c r="I38" i="17"/>
  <c r="I37" i="17"/>
  <c r="I35" i="17"/>
  <c r="I34" i="17"/>
  <c r="I40" i="17" s="1"/>
  <c r="I41" i="17" s="1"/>
  <c r="I42" i="17" s="1"/>
  <c r="I43" i="17" s="1"/>
  <c r="I44" i="17" s="1"/>
  <c r="I33" i="17"/>
  <c r="I33" i="14"/>
  <c r="I32" i="14"/>
  <c r="I31" i="14"/>
  <c r="I29" i="14"/>
  <c r="I28" i="14"/>
  <c r="I34" i="14" s="1"/>
  <c r="I35" i="14" s="1"/>
  <c r="I36" i="14" s="1"/>
  <c r="I37" i="14" s="1"/>
  <c r="I38" i="14" s="1"/>
  <c r="I27" i="14"/>
  <c r="G19" i="17" l="1"/>
  <c r="G19" i="13"/>
  <c r="G20" i="14"/>
  <c r="G19" i="18"/>
  <c r="H24" i="18" l="1"/>
  <c r="G25" i="18" s="1"/>
  <c r="G24" i="18"/>
  <c r="H17" i="18"/>
  <c r="H18" i="18" s="1"/>
  <c r="H19" i="18" s="1"/>
  <c r="H20" i="18" s="1"/>
  <c r="G17" i="18"/>
  <c r="H21" i="18" l="1"/>
  <c r="H22" i="18" s="1"/>
  <c r="H25" i="18"/>
  <c r="H26" i="18" s="1"/>
  <c r="H27" i="18" l="1"/>
  <c r="H28" i="18" s="1"/>
  <c r="I26" i="18"/>
  <c r="H29" i="18" l="1"/>
  <c r="H30" i="18" s="1"/>
  <c r="H31" i="18" s="1"/>
  <c r="H24" i="17" l="1"/>
  <c r="G25" i="17" s="1"/>
  <c r="G24" i="17"/>
  <c r="H17" i="17"/>
  <c r="H18" i="17" s="1"/>
  <c r="H19" i="17" s="1"/>
  <c r="H20" i="17" s="1"/>
  <c r="G17" i="17"/>
  <c r="H24" i="16"/>
  <c r="H25" i="16" s="1"/>
  <c r="H26" i="16" s="1"/>
  <c r="G24" i="16"/>
  <c r="H17" i="16"/>
  <c r="H18" i="16" s="1"/>
  <c r="H19" i="16" s="1"/>
  <c r="H20" i="16" s="1"/>
  <c r="G17" i="16"/>
  <c r="H21" i="17" l="1"/>
  <c r="H22" i="17" s="1"/>
  <c r="H25" i="17"/>
  <c r="H26" i="17" s="1"/>
  <c r="G25" i="16"/>
  <c r="H21" i="16"/>
  <c r="H22" i="16" s="1"/>
  <c r="H27" i="16"/>
  <c r="H28" i="16" s="1"/>
  <c r="H27" i="17" l="1"/>
  <c r="H28" i="17" s="1"/>
  <c r="H29" i="16"/>
  <c r="H30" i="16" s="1"/>
  <c r="H31" i="16" s="1"/>
  <c r="H29" i="17" l="1"/>
  <c r="H30" i="17" s="1"/>
  <c r="H31" i="17" s="1"/>
  <c r="H17" i="14" l="1"/>
  <c r="H18" i="14" s="1"/>
  <c r="H19" i="14" s="1"/>
  <c r="G17" i="14"/>
  <c r="I19" i="14" l="1"/>
  <c r="H20" i="14"/>
  <c r="H21" i="14" s="1"/>
  <c r="G18" i="14"/>
  <c r="J19" i="14" l="1"/>
  <c r="K19" i="14"/>
  <c r="K21" i="14"/>
  <c r="J21" i="14"/>
  <c r="H22" i="14"/>
  <c r="H23" i="14" s="1"/>
  <c r="H24" i="13" l="1"/>
  <c r="H25" i="13" s="1"/>
  <c r="H26" i="13" s="1"/>
  <c r="H27" i="13" s="1"/>
  <c r="H28" i="13" s="1"/>
  <c r="G24" i="13"/>
  <c r="H17" i="13"/>
  <c r="H18" i="13" s="1"/>
  <c r="H19" i="13" s="1"/>
  <c r="H20" i="13" s="1"/>
  <c r="G17" i="13"/>
  <c r="H21" i="13" l="1"/>
  <c r="H22" i="13" s="1"/>
  <c r="H29" i="13"/>
  <c r="H30" i="13" s="1"/>
  <c r="G25" i="13"/>
  <c r="H31" i="13" l="1"/>
  <c r="M38" i="12" l="1"/>
  <c r="M37" i="12"/>
  <c r="M36" i="12"/>
  <c r="M34" i="12"/>
  <c r="M33" i="12"/>
  <c r="M39" i="12" s="1"/>
  <c r="M40" i="12" s="1"/>
  <c r="M41" i="12" s="1"/>
  <c r="M42" i="12" s="1"/>
  <c r="M43" i="12" s="1"/>
  <c r="M32" i="12"/>
  <c r="H28" i="12"/>
  <c r="H29" i="12" s="1"/>
  <c r="G28" i="12"/>
  <c r="H26" i="12"/>
  <c r="H27" i="12" s="1"/>
  <c r="G26" i="12"/>
  <c r="H24" i="12"/>
  <c r="H25" i="12" s="1"/>
  <c r="G24" i="12"/>
  <c r="H17" i="12"/>
  <c r="H18" i="12" s="1"/>
  <c r="G17" i="12"/>
  <c r="H30" i="12" l="1"/>
  <c r="H19" i="12"/>
  <c r="H20" i="12" s="1"/>
  <c r="H21" i="12" s="1"/>
  <c r="H22" i="12" s="1"/>
  <c r="G29" i="12"/>
  <c r="G27" i="12"/>
  <c r="G25" i="12"/>
  <c r="H31" i="12" l="1"/>
  <c r="H32" i="12" s="1"/>
  <c r="I30" i="12"/>
  <c r="H33" i="12" l="1"/>
  <c r="H34" i="12" s="1"/>
  <c r="H35" i="12" s="1"/>
  <c r="J32" i="12"/>
  <c r="K32" i="12"/>
  <c r="J30" i="12"/>
  <c r="K30" i="12"/>
</calcChain>
</file>

<file path=xl/sharedStrings.xml><?xml version="1.0" encoding="utf-8"?>
<sst xmlns="http://schemas.openxmlformats.org/spreadsheetml/2006/main" count="311" uniqueCount="81">
  <si>
    <t>УТВЕРЖДАЮ:</t>
  </si>
  <si>
    <t xml:space="preserve">                                                                                                  Директор филиала "Забайкальский"                                                              </t>
  </si>
  <si>
    <t>АО "Оборонэнерго"</t>
  </si>
  <si>
    <t>__________________Р.В. Красильников</t>
  </si>
  <si>
    <t>"___" ______________ 20__ г.</t>
  </si>
  <si>
    <t>УКРУПНЕННЫЙ СМЕТНЫЙ РАСЧЕТ №</t>
  </si>
  <si>
    <t>(наименование работ и затрат, наименование объекта)</t>
  </si>
  <si>
    <t>Выпуск УНЦ  Приказ №10/пр от 17.01.2019 г.</t>
  </si>
  <si>
    <t>№</t>
  </si>
  <si>
    <t>Шифр расценки</t>
  </si>
  <si>
    <t>Наименование работ и затрат</t>
  </si>
  <si>
    <t>Единица изм.</t>
  </si>
  <si>
    <t>Кол-во</t>
  </si>
  <si>
    <t>Цена за ед. тыс. руб.</t>
  </si>
  <si>
    <t>расчет</t>
  </si>
  <si>
    <t>Стоимость в текущем (прогнозном), тыс. руб.</t>
  </si>
  <si>
    <t xml:space="preserve">                       </t>
  </si>
  <si>
    <t>1 ед.</t>
  </si>
  <si>
    <t>ИТОГО раздел 1</t>
  </si>
  <si>
    <t>1 км</t>
  </si>
  <si>
    <t xml:space="preserve">Строительно-монтажные работы без опор и провода ВЛ 0,4-750 кВ  </t>
  </si>
  <si>
    <t>ИТОГО раздел 2</t>
  </si>
  <si>
    <t>Итого  по разделам 1-2</t>
  </si>
  <si>
    <t xml:space="preserve">Дифлятор на </t>
  </si>
  <si>
    <t>Индекс-дефлятор</t>
  </si>
  <si>
    <t>Публикация Минэкономразвития РФ</t>
  </si>
  <si>
    <t>Итого без НДС</t>
  </si>
  <si>
    <t>НДС – 20%</t>
  </si>
  <si>
    <t>Всего с НДС</t>
  </si>
  <si>
    <t xml:space="preserve">   Составил:</t>
  </si>
  <si>
    <t xml:space="preserve">подпись (должность Ф.И.О. контактный телефон) </t>
  </si>
  <si>
    <t xml:space="preserve">   Проверил:</t>
  </si>
  <si>
    <t>Ипр - прогнозный индекс на 2021 г.</t>
  </si>
  <si>
    <t>РАЗДЕЛ 1. Проектно-изыскательские работы</t>
  </si>
  <si>
    <t>РАЗДЕЛ 2. Строительно-монтажные работы</t>
  </si>
  <si>
    <t xml:space="preserve">                                                                                                  Директор филиала "Забайкальский"</t>
  </si>
  <si>
    <t>Ипр - прогнозный индекс на 2020 г.</t>
  </si>
  <si>
    <t>Проектно-изыскательские работы по ВЛ-0,4 кВ</t>
  </si>
  <si>
    <t>УНЦ Л3-01 - 1</t>
  </si>
  <si>
    <t>Опоры ВЛ 0,4 кВ</t>
  </si>
  <si>
    <t>УНЦ Л1-01 - 1</t>
  </si>
  <si>
    <t>район строительства: Томская область</t>
  </si>
  <si>
    <t>Ктр - коэффициент перехода от цен базового района (Московская обл.) к уровню цен субъектов РФ - Томская область</t>
  </si>
  <si>
    <t>УНЦ Ц1-72 - 5</t>
  </si>
  <si>
    <t>на выполнение  работ по реконструкции воздушной линии 0,4 кВ от ТП-3516 (4-3)  (инв. № 865184777), находящейся по адресу: Томская область, Каргасокский р-н, с. Средний Васюган</t>
  </si>
  <si>
    <t>УНЦ Л7-24-2</t>
  </si>
  <si>
    <t>Провод  ВЛ-0,4  кВ СИП-2 сечением 3х70 мм2</t>
  </si>
  <si>
    <t>УНЦ П3-01</t>
  </si>
  <si>
    <t>УНЦ Ц2-70 - 35</t>
  </si>
  <si>
    <t>УНЦ Ц2-68 - 1</t>
  </si>
  <si>
    <t>РАЗДЕЛ 1. Строительно-монтажные работы</t>
  </si>
  <si>
    <t>Индекс Минстроя на 01.01.2018</t>
  </si>
  <si>
    <t>в ценах 2001 года без НДС (тыс.руб.)</t>
  </si>
  <si>
    <t>УНЦ П6-05</t>
  </si>
  <si>
    <t>Проектно-изыскательские работы для отдельных элементов электрических сетей (затраты по УНЦ от 0,6 до 1,09 млн.руб.)</t>
  </si>
  <si>
    <t>1 объект</t>
  </si>
  <si>
    <t>УНЦ В8-01 - 1</t>
  </si>
  <si>
    <t>Ячейки выключателя  6-20 кВ</t>
  </si>
  <si>
    <t>1 ячека</t>
  </si>
  <si>
    <t>район строительства:  Томская область</t>
  </si>
  <si>
    <t>Ктр - коэффициент перехода от цен базового района (Московская обл.) к уровню цен субъектов РФ -  Томская область</t>
  </si>
  <si>
    <t>УНЦ Ц1-72- 2</t>
  </si>
  <si>
    <t>УНЦ Т5-14 - 1</t>
  </si>
  <si>
    <t>Ячейка трасформатора 6-35 кВ, 400 кВА</t>
  </si>
  <si>
    <t>на выполнение  работ по реконструкции ТП-8 (инв. № 864000789) с заменой силового трансформатора 400 кВА, находящейся по адресу: Томская область, г. Колпашево, ул. Победы,84, стр.50</t>
  </si>
  <si>
    <t>СМР</t>
  </si>
  <si>
    <t>в текущих ценах без НДС (тыс.руб.)</t>
  </si>
  <si>
    <t>Обор. и  матер.</t>
  </si>
  <si>
    <t>Обор. и матер</t>
  </si>
  <si>
    <t>Ипр - прогнозный индекс на 2022 г.</t>
  </si>
  <si>
    <t>Реконструкция оборудования ТП-8 с заменой ячеек КСО-6 кВ (4 шт.), по адресу: Томская область, г.Колпашево, в/г № 3</t>
  </si>
  <si>
    <t>на выполнение  работ по Реконструкции оборудования ТП-10 с заменой ячеек КСО-6 кВ (4 шт.), по адресу: Томская область, г.Колпашево, в/г № 3</t>
  </si>
  <si>
    <t>на выполнение  работ по Реконструкции оборудования ТП-6 с заменой ячеек КСО-6 кВ (5 шт.), по адресу: Томская область, г.Колпашево, в/г № 3</t>
  </si>
  <si>
    <t>на выполнение  работ по Реконструкции оборудования ТП-9 с заменой ячеек КСО-6 кВ (4 шт.), по адресу: Томская область, г.Колпашево, в/г № 3</t>
  </si>
  <si>
    <t>Ипр - прогнозный индекс на 2026 г.</t>
  </si>
  <si>
    <t xml:space="preserve">Дефлятор на </t>
  </si>
  <si>
    <t>31.09.19</t>
  </si>
  <si>
    <t>Ипр - прогнозный индекс на 2024 г.</t>
  </si>
  <si>
    <t>нет расценки на ВН</t>
  </si>
  <si>
    <t>нет расценки</t>
  </si>
  <si>
    <t>31.09.2019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</si>
</sst>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12" fillId="0" borderId="0"/>
  </cellStyleXfs>
  <cellXfs count="130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1" applyFont="1" applyAlignment="1">
      <alignment horizontal="right" vertical="top" wrapText="1"/>
    </xf>
    <xf numFmtId="0" fontId="4" fillId="0" borderId="0" xfId="1" applyFont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right" vertical="top"/>
    </xf>
    <xf numFmtId="4" fontId="8" fillId="0" borderId="0" xfId="0" applyNumberFormat="1" applyFont="1"/>
    <xf numFmtId="165" fontId="9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3" xfId="0" applyFont="1" applyBorder="1" applyAlignment="1">
      <alignment wrapText="1"/>
    </xf>
    <xf numFmtId="165" fontId="10" fillId="0" borderId="0" xfId="0" applyNumberFormat="1" applyFont="1" applyAlignment="1">
      <alignment horizontal="center" vertical="center"/>
    </xf>
    <xf numFmtId="0" fontId="10" fillId="0" borderId="3" xfId="0" applyFont="1" applyBorder="1" applyAlignment="1">
      <alignment horizontal="center"/>
    </xf>
    <xf numFmtId="14" fontId="10" fillId="0" borderId="3" xfId="0" applyNumberFormat="1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/>
    </xf>
    <xf numFmtId="0" fontId="2" fillId="0" borderId="0" xfId="3" applyFo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3" fillId="0" borderId="0" xfId="0" applyFont="1" applyFill="1" applyAlignment="1">
      <alignment horizontal="left" vertical="center"/>
    </xf>
    <xf numFmtId="4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2" fillId="0" borderId="0" xfId="0" applyNumberFormat="1" applyFont="1" applyFill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3" borderId="0" xfId="0" applyFont="1" applyFill="1"/>
    <xf numFmtId="0" fontId="11" fillId="3" borderId="3" xfId="0" applyFont="1" applyFill="1" applyBorder="1" applyAlignment="1">
      <alignment wrapText="1"/>
    </xf>
    <xf numFmtId="165" fontId="10" fillId="3" borderId="0" xfId="0" applyNumberFormat="1" applyFont="1" applyFill="1" applyAlignment="1">
      <alignment horizontal="center" vertical="center"/>
    </xf>
    <xf numFmtId="0" fontId="10" fillId="3" borderId="3" xfId="0" applyFont="1" applyFill="1" applyBorder="1" applyAlignment="1">
      <alignment horizontal="center"/>
    </xf>
    <xf numFmtId="14" fontId="10" fillId="3" borderId="3" xfId="0" applyNumberFormat="1" applyFont="1" applyFill="1" applyBorder="1" applyAlignment="1">
      <alignment horizontal="left"/>
    </xf>
    <xf numFmtId="4" fontId="8" fillId="3" borderId="0" xfId="0" applyNumberFormat="1" applyFont="1" applyFill="1" applyAlignment="1">
      <alignment horizontal="right" vertical="top"/>
    </xf>
    <xf numFmtId="4" fontId="8" fillId="3" borderId="0" xfId="0" applyNumberFormat="1" applyFont="1" applyFill="1"/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center"/>
    </xf>
    <xf numFmtId="4" fontId="8" fillId="0" borderId="0" xfId="0" applyNumberFormat="1" applyFont="1" applyFill="1"/>
    <xf numFmtId="165" fontId="2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right" vertical="top"/>
    </xf>
    <xf numFmtId="4" fontId="8" fillId="0" borderId="0" xfId="0" applyNumberFormat="1" applyFont="1" applyFill="1" applyBorder="1"/>
    <xf numFmtId="0" fontId="2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left"/>
    </xf>
    <xf numFmtId="0" fontId="2" fillId="0" borderId="0" xfId="3" applyFont="1" applyFill="1">
      <alignment horizontal="left" vertical="top"/>
    </xf>
    <xf numFmtId="4" fontId="8" fillId="0" borderId="0" xfId="0" applyNumberFormat="1" applyFont="1" applyFill="1" applyAlignment="1">
      <alignment horizontal="right" vertical="top"/>
    </xf>
    <xf numFmtId="0" fontId="10" fillId="0" borderId="0" xfId="0" applyFont="1" applyFill="1"/>
    <xf numFmtId="0" fontId="11" fillId="0" borderId="3" xfId="0" applyFont="1" applyFill="1" applyBorder="1" applyAlignment="1">
      <alignment wrapText="1"/>
    </xf>
    <xf numFmtId="165" fontId="10" fillId="0" borderId="0" xfId="0" applyNumberFormat="1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14" fontId="10" fillId="0" borderId="3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3" applyFont="1" applyBorder="1" applyAlignment="1">
      <alignment horizontal="left"/>
    </xf>
    <xf numFmtId="0" fontId="2" fillId="0" borderId="1" xfId="3" applyFont="1" applyBorder="1" applyAlignment="1">
      <alignment horizontal="right"/>
    </xf>
    <xf numFmtId="0" fontId="2" fillId="0" borderId="0" xfId="3" applyFont="1" applyBorder="1" applyAlignment="1">
      <alignment horizontal="center" vertical="top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right" vertical="top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2" fillId="2" borderId="0" xfId="0" applyFont="1" applyFill="1" applyBorder="1" applyAlignment="1">
      <alignment horizontal="left" vertical="center"/>
    </xf>
    <xf numFmtId="0" fontId="2" fillId="0" borderId="0" xfId="1" applyFont="1" applyAlignment="1">
      <alignment vertical="top"/>
    </xf>
    <xf numFmtId="0" fontId="11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top"/>
    </xf>
    <xf numFmtId="0" fontId="2" fillId="0" borderId="1" xfId="3" applyFont="1" applyFill="1" applyBorder="1" applyAlignment="1">
      <alignment horizontal="left"/>
    </xf>
    <xf numFmtId="0" fontId="2" fillId="0" borderId="1" xfId="3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0" fontId="3" fillId="0" borderId="1" xfId="2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4"/>
    <cellStyle name="Обычный 5" xfId="1"/>
    <cellStyle name="Титул" xfId="2"/>
    <cellStyle name="Хвост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43"/>
  <sheetViews>
    <sheetView view="pageBreakPreview" topLeftCell="A22" zoomScale="110" zoomScaleNormal="100" zoomScaleSheetLayoutView="110" workbookViewId="0">
      <selection activeCell="F31" sqref="F31"/>
    </sheetView>
  </sheetViews>
  <sheetFormatPr defaultColWidth="9.140625" defaultRowHeight="15" x14ac:dyDescent="0.25"/>
  <cols>
    <col min="1" max="1" width="5" style="4" customWidth="1"/>
    <col min="2" max="2" width="17.140625" style="44" customWidth="1"/>
    <col min="3" max="3" width="34.5703125" style="44" customWidth="1"/>
    <col min="4" max="4" width="7.7109375" style="44" customWidth="1"/>
    <col min="5" max="5" width="9.5703125" style="44" customWidth="1"/>
    <col min="6" max="6" width="10.140625" style="44" customWidth="1"/>
    <col min="7" max="7" width="17.28515625" style="44" customWidth="1"/>
    <col min="8" max="8" width="14.7109375" style="46" customWidth="1"/>
    <col min="9" max="9" width="16.42578125" style="4" customWidth="1"/>
    <col min="10" max="11" width="9.85546875" style="4" customWidth="1"/>
    <col min="12" max="12" width="15" style="4" customWidth="1"/>
    <col min="13" max="13" width="9.140625" style="4"/>
    <col min="14" max="14" width="11.7109375" style="4" customWidth="1"/>
    <col min="15" max="15" width="11.5703125" style="4" customWidth="1"/>
    <col min="16" max="16" width="24.28515625" style="4" customWidth="1"/>
    <col min="17" max="16384" width="9.140625" style="4"/>
  </cols>
  <sheetData>
    <row r="1" spans="1:8" ht="15.75" customHeight="1" x14ac:dyDescent="0.25">
      <c r="A1" s="1"/>
      <c r="B1" s="2"/>
      <c r="C1" s="2"/>
      <c r="D1" s="3"/>
      <c r="E1" s="3"/>
      <c r="F1" s="104" t="s">
        <v>0</v>
      </c>
      <c r="G1" s="104"/>
      <c r="H1" s="104"/>
    </row>
    <row r="2" spans="1:8" ht="15.75" customHeight="1" x14ac:dyDescent="0.25">
      <c r="A2" s="1"/>
      <c r="B2" s="2"/>
      <c r="C2" s="105" t="s">
        <v>1</v>
      </c>
      <c r="D2" s="105"/>
      <c r="E2" s="105"/>
      <c r="F2" s="105"/>
      <c r="G2" s="105"/>
      <c r="H2" s="105"/>
    </row>
    <row r="3" spans="1:8" ht="15.75" customHeight="1" x14ac:dyDescent="0.25">
      <c r="A3" s="1"/>
      <c r="B3" s="2"/>
      <c r="C3" s="5"/>
      <c r="D3" s="106" t="s">
        <v>2</v>
      </c>
      <c r="E3" s="106"/>
      <c r="F3" s="106"/>
      <c r="G3" s="106"/>
      <c r="H3" s="106"/>
    </row>
    <row r="4" spans="1:8" ht="15.75" customHeight="1" x14ac:dyDescent="0.25">
      <c r="A4" s="1"/>
      <c r="B4" s="2"/>
      <c r="C4" s="6"/>
      <c r="D4" s="106" t="s">
        <v>3</v>
      </c>
      <c r="E4" s="106"/>
      <c r="F4" s="106"/>
      <c r="G4" s="106"/>
      <c r="H4" s="106"/>
    </row>
    <row r="5" spans="1:8" ht="15.75" customHeight="1" x14ac:dyDescent="0.25">
      <c r="A5" s="1"/>
      <c r="B5" s="2"/>
      <c r="C5" s="2"/>
      <c r="D5" s="3"/>
      <c r="E5" s="3"/>
      <c r="F5" s="107" t="s">
        <v>4</v>
      </c>
      <c r="G5" s="107"/>
      <c r="H5" s="107"/>
    </row>
    <row r="6" spans="1:8" ht="15.75" customHeight="1" x14ac:dyDescent="0.25">
      <c r="A6" s="1"/>
      <c r="B6" s="2"/>
      <c r="C6" s="2"/>
      <c r="D6" s="3"/>
      <c r="E6" s="3"/>
      <c r="F6" s="46"/>
      <c r="G6" s="46"/>
    </row>
    <row r="7" spans="1:8" ht="19.149999999999999" customHeight="1" x14ac:dyDescent="0.2">
      <c r="A7" s="108" t="s">
        <v>5</v>
      </c>
      <c r="B7" s="108"/>
      <c r="C7" s="108"/>
      <c r="D7" s="108"/>
      <c r="E7" s="108"/>
      <c r="F7" s="108"/>
      <c r="G7" s="108"/>
      <c r="H7" s="108"/>
    </row>
    <row r="8" spans="1:8" ht="12.6" customHeight="1" x14ac:dyDescent="0.2">
      <c r="A8" s="47"/>
      <c r="B8" s="7"/>
      <c r="C8" s="7"/>
      <c r="D8" s="7"/>
      <c r="E8" s="7"/>
      <c r="F8" s="7"/>
      <c r="G8" s="8"/>
      <c r="H8" s="8"/>
    </row>
    <row r="9" spans="1:8" s="9" customFormat="1" ht="35.25" customHeight="1" x14ac:dyDescent="0.25">
      <c r="A9" s="109" t="s">
        <v>44</v>
      </c>
      <c r="B9" s="109"/>
      <c r="C9" s="109"/>
      <c r="D9" s="109"/>
      <c r="E9" s="109"/>
      <c r="F9" s="109"/>
      <c r="G9" s="109"/>
      <c r="H9" s="109"/>
    </row>
    <row r="10" spans="1:8" ht="15.6" customHeight="1" x14ac:dyDescent="0.25">
      <c r="A10" s="110" t="s">
        <v>6</v>
      </c>
      <c r="B10" s="110"/>
      <c r="C10" s="110"/>
      <c r="D10" s="110"/>
      <c r="E10" s="110"/>
      <c r="F10" s="110"/>
      <c r="G10" s="110"/>
      <c r="H10" s="110"/>
    </row>
    <row r="11" spans="1:8" ht="9.6" customHeight="1" x14ac:dyDescent="0.2">
      <c r="A11" s="47"/>
      <c r="B11" s="10"/>
      <c r="C11" s="10"/>
      <c r="D11" s="10"/>
      <c r="E11" s="10"/>
      <c r="F11" s="10"/>
      <c r="G11" s="8"/>
      <c r="H11" s="8"/>
    </row>
    <row r="12" spans="1:8" x14ac:dyDescent="0.25">
      <c r="A12" s="111" t="s">
        <v>41</v>
      </c>
      <c r="B12" s="111"/>
      <c r="C12" s="111"/>
      <c r="D12" s="111"/>
      <c r="E12" s="111"/>
      <c r="F12" s="111"/>
      <c r="G12" s="2"/>
      <c r="H12" s="2"/>
    </row>
    <row r="13" spans="1:8" x14ac:dyDescent="0.25">
      <c r="A13" s="45" t="s">
        <v>7</v>
      </c>
      <c r="B13" s="45"/>
      <c r="C13" s="45"/>
      <c r="D13" s="45"/>
      <c r="E13" s="45"/>
      <c r="F13" s="45"/>
      <c r="G13" s="2"/>
      <c r="H13" s="2"/>
    </row>
    <row r="14" spans="1:8" ht="60" customHeight="1" x14ac:dyDescent="0.25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</row>
    <row r="15" spans="1:8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2">
        <v>7</v>
      </c>
      <c r="H15" s="14">
        <v>8</v>
      </c>
    </row>
    <row r="16" spans="1:8" x14ac:dyDescent="0.25">
      <c r="A16" s="13" t="s">
        <v>16</v>
      </c>
      <c r="B16" s="95" t="s">
        <v>33</v>
      </c>
      <c r="C16" s="96"/>
      <c r="D16" s="96"/>
      <c r="E16" s="97"/>
      <c r="F16" s="14"/>
      <c r="G16" s="12"/>
      <c r="H16" s="14"/>
    </row>
    <row r="17" spans="1:16" ht="32.25" customHeight="1" x14ac:dyDescent="0.25">
      <c r="A17" s="15">
        <v>1</v>
      </c>
      <c r="B17" s="16" t="s">
        <v>47</v>
      </c>
      <c r="C17" s="17" t="s">
        <v>37</v>
      </c>
      <c r="D17" s="18" t="s">
        <v>17</v>
      </c>
      <c r="E17" s="16">
        <v>1</v>
      </c>
      <c r="F17" s="19">
        <v>165</v>
      </c>
      <c r="G17" s="17" t="str">
        <f>CONCATENATE(F17)</f>
        <v>165</v>
      </c>
      <c r="H17" s="20">
        <f>ROUND(F17,2)</f>
        <v>165</v>
      </c>
    </row>
    <row r="18" spans="1:16" ht="24" customHeight="1" x14ac:dyDescent="0.25">
      <c r="A18" s="21"/>
      <c r="B18" s="22" t="s">
        <v>18</v>
      </c>
      <c r="C18" s="22"/>
      <c r="D18" s="22"/>
      <c r="E18" s="22"/>
      <c r="F18" s="14"/>
      <c r="G18" s="22"/>
      <c r="H18" s="23">
        <f>H17</f>
        <v>165</v>
      </c>
    </row>
    <row r="19" spans="1:16" ht="33.75" customHeight="1" x14ac:dyDescent="0.2">
      <c r="A19" s="25"/>
      <c r="B19" s="17"/>
      <c r="C19" s="17" t="s">
        <v>36</v>
      </c>
      <c r="D19" s="17"/>
      <c r="E19" s="17"/>
      <c r="F19" s="17"/>
      <c r="G19" s="31">
        <v>1.153</v>
      </c>
      <c r="H19" s="26">
        <f>ROUND((+H18)*G19,2)</f>
        <v>190.25</v>
      </c>
      <c r="M19" s="32"/>
      <c r="N19" s="94"/>
      <c r="O19" s="94"/>
      <c r="P19" s="33"/>
    </row>
    <row r="20" spans="1:16" s="28" customFormat="1" x14ac:dyDescent="0.2">
      <c r="A20" s="15"/>
      <c r="B20" s="16"/>
      <c r="C20" s="95" t="s">
        <v>26</v>
      </c>
      <c r="D20" s="96"/>
      <c r="E20" s="96"/>
      <c r="F20" s="97"/>
      <c r="G20" s="16"/>
      <c r="H20" s="27">
        <f>H19</f>
        <v>190.25</v>
      </c>
      <c r="L20" s="29"/>
      <c r="M20" s="34"/>
      <c r="N20" s="35"/>
      <c r="O20" s="35"/>
      <c r="P20" s="36"/>
    </row>
    <row r="21" spans="1:16" ht="15.6" customHeight="1" x14ac:dyDescent="0.2">
      <c r="A21" s="15"/>
      <c r="B21" s="16"/>
      <c r="C21" s="95" t="s">
        <v>27</v>
      </c>
      <c r="D21" s="96"/>
      <c r="E21" s="96"/>
      <c r="F21" s="97"/>
      <c r="G21" s="16"/>
      <c r="H21" s="23">
        <f>H20*20/100</f>
        <v>38.049999999999997</v>
      </c>
      <c r="I21" s="28"/>
      <c r="J21" s="28"/>
      <c r="K21" s="28"/>
      <c r="M21" s="34"/>
      <c r="N21" s="35"/>
      <c r="O21" s="35"/>
      <c r="P21" s="36"/>
    </row>
    <row r="22" spans="1:16" ht="15.6" customHeight="1" x14ac:dyDescent="0.2">
      <c r="A22" s="15"/>
      <c r="B22" s="16"/>
      <c r="C22" s="95" t="s">
        <v>28</v>
      </c>
      <c r="D22" s="96"/>
      <c r="E22" s="96"/>
      <c r="F22" s="97"/>
      <c r="G22" s="16"/>
      <c r="H22" s="27">
        <f>H20+H21</f>
        <v>228.3</v>
      </c>
      <c r="I22" s="28"/>
      <c r="J22" s="28"/>
      <c r="K22" s="28"/>
      <c r="M22" s="34"/>
      <c r="O22" s="35"/>
      <c r="P22" s="36"/>
    </row>
    <row r="23" spans="1:16" x14ac:dyDescent="0.25">
      <c r="A23" s="13" t="s">
        <v>16</v>
      </c>
      <c r="B23" s="95" t="s">
        <v>34</v>
      </c>
      <c r="C23" s="96"/>
      <c r="D23" s="96"/>
      <c r="E23" s="97"/>
      <c r="F23" s="14"/>
      <c r="G23" s="12"/>
      <c r="H23" s="14"/>
    </row>
    <row r="24" spans="1:16" ht="27" customHeight="1" x14ac:dyDescent="0.25">
      <c r="A24" s="15">
        <v>2</v>
      </c>
      <c r="B24" s="16" t="s">
        <v>38</v>
      </c>
      <c r="C24" s="17" t="s">
        <v>39</v>
      </c>
      <c r="D24" s="18" t="s">
        <v>19</v>
      </c>
      <c r="E24" s="16">
        <v>0.5</v>
      </c>
      <c r="F24" s="19">
        <v>517</v>
      </c>
      <c r="G24" s="17" t="str">
        <f>CONCATENATE(F24,"*",E24)</f>
        <v>517*0,5</v>
      </c>
      <c r="H24" s="20">
        <f>ROUND(F24*E24,2)</f>
        <v>258.5</v>
      </c>
      <c r="I24" s="24"/>
      <c r="J24" s="24"/>
      <c r="K24" s="24"/>
    </row>
    <row r="25" spans="1:16" ht="61.5" customHeight="1" x14ac:dyDescent="0.25">
      <c r="A25" s="25"/>
      <c r="B25" s="17" t="s">
        <v>48</v>
      </c>
      <c r="C25" s="17" t="s">
        <v>42</v>
      </c>
      <c r="D25" s="17"/>
      <c r="E25" s="17"/>
      <c r="F25" s="16">
        <v>1.04</v>
      </c>
      <c r="G25" s="17" t="str">
        <f>CONCATENATE(F25,"*",H24)</f>
        <v>1,04*258,5</v>
      </c>
      <c r="H25" s="26">
        <f>ROUND(H24*F25,2)</f>
        <v>268.83999999999997</v>
      </c>
    </row>
    <row r="26" spans="1:16" ht="27" customHeight="1" x14ac:dyDescent="0.25">
      <c r="A26" s="15">
        <v>3</v>
      </c>
      <c r="B26" s="16" t="s">
        <v>45</v>
      </c>
      <c r="C26" s="17" t="s">
        <v>46</v>
      </c>
      <c r="D26" s="18" t="s">
        <v>19</v>
      </c>
      <c r="E26" s="16">
        <v>0.5</v>
      </c>
      <c r="F26" s="19">
        <v>236</v>
      </c>
      <c r="G26" s="17" t="str">
        <f>CONCATENATE(F26,"*",E26)</f>
        <v>236*0,5</v>
      </c>
      <c r="H26" s="20">
        <f>ROUND(F26*E26,2)</f>
        <v>118</v>
      </c>
      <c r="I26" s="24"/>
      <c r="J26" s="24"/>
      <c r="K26" s="24"/>
    </row>
    <row r="27" spans="1:16" ht="61.5" customHeight="1" x14ac:dyDescent="0.25">
      <c r="A27" s="25"/>
      <c r="B27" s="17" t="s">
        <v>48</v>
      </c>
      <c r="C27" s="17" t="s">
        <v>42</v>
      </c>
      <c r="D27" s="17"/>
      <c r="E27" s="17"/>
      <c r="F27" s="16">
        <v>1.04</v>
      </c>
      <c r="G27" s="17" t="str">
        <f>CONCATENATE(F27,"*",H26)</f>
        <v>1,04*118</v>
      </c>
      <c r="H27" s="26">
        <f>ROUND(H26*F27,2)</f>
        <v>122.72</v>
      </c>
    </row>
    <row r="28" spans="1:16" ht="30.75" customHeight="1" x14ac:dyDescent="0.25">
      <c r="A28" s="15">
        <v>4</v>
      </c>
      <c r="B28" s="16" t="s">
        <v>40</v>
      </c>
      <c r="C28" s="17" t="s">
        <v>20</v>
      </c>
      <c r="D28" s="18" t="s">
        <v>19</v>
      </c>
      <c r="E28" s="16">
        <v>0.5</v>
      </c>
      <c r="F28" s="19">
        <v>499</v>
      </c>
      <c r="G28" s="17" t="str">
        <f>CONCATENATE(F28,"*",E28)</f>
        <v>499*0,5</v>
      </c>
      <c r="H28" s="20">
        <f>ROUND(F28*E28,2)</f>
        <v>249.5</v>
      </c>
      <c r="I28" s="24"/>
      <c r="J28" s="24"/>
      <c r="K28" s="24"/>
    </row>
    <row r="29" spans="1:16" ht="61.5" customHeight="1" x14ac:dyDescent="0.25">
      <c r="A29" s="25"/>
      <c r="B29" s="17" t="s">
        <v>49</v>
      </c>
      <c r="C29" s="17" t="s">
        <v>42</v>
      </c>
      <c r="D29" s="17"/>
      <c r="E29" s="17"/>
      <c r="F29" s="16">
        <v>1.68</v>
      </c>
      <c r="G29" s="17" t="str">
        <f>CONCATENATE(F29,"*",H28)</f>
        <v>1,68*249,5</v>
      </c>
      <c r="H29" s="26">
        <f>ROUND(H28*F29,2)</f>
        <v>419.16</v>
      </c>
      <c r="I29" s="4">
        <v>4.91</v>
      </c>
      <c r="J29" s="16" t="s">
        <v>68</v>
      </c>
      <c r="K29" s="15" t="s">
        <v>65</v>
      </c>
      <c r="L29" s="24" t="s">
        <v>51</v>
      </c>
    </row>
    <row r="30" spans="1:16" ht="24" customHeight="1" x14ac:dyDescent="0.25">
      <c r="A30" s="21"/>
      <c r="B30" s="22" t="s">
        <v>21</v>
      </c>
      <c r="C30" s="22"/>
      <c r="D30" s="22"/>
      <c r="E30" s="22"/>
      <c r="F30" s="14"/>
      <c r="G30" s="22"/>
      <c r="H30" s="23">
        <f>H25+H27+H29</f>
        <v>810.72</v>
      </c>
      <c r="I30" s="49">
        <f>H30/I29</f>
        <v>165.11608961303463</v>
      </c>
      <c r="J30" s="55">
        <f>I30*0.6</f>
        <v>99.069653767820782</v>
      </c>
      <c r="K30" s="55">
        <f>I30*0.4</f>
        <v>66.04643584521385</v>
      </c>
      <c r="L30" s="48" t="s">
        <v>52</v>
      </c>
    </row>
    <row r="31" spans="1:16" ht="33.75" customHeight="1" x14ac:dyDescent="0.2">
      <c r="A31" s="25"/>
      <c r="B31" s="17"/>
      <c r="C31" s="17" t="s">
        <v>32</v>
      </c>
      <c r="D31" s="17"/>
      <c r="E31" s="17"/>
      <c r="F31" s="17"/>
      <c r="G31" s="31">
        <v>1.2110000000000001</v>
      </c>
      <c r="H31" s="26">
        <f>ROUND(H30*G31,2)</f>
        <v>981.78</v>
      </c>
      <c r="J31" s="15"/>
      <c r="K31" s="15"/>
      <c r="M31" s="32" t="s">
        <v>23</v>
      </c>
      <c r="N31" s="94" t="s">
        <v>24</v>
      </c>
      <c r="O31" s="94"/>
      <c r="P31" s="33" t="s">
        <v>25</v>
      </c>
    </row>
    <row r="32" spans="1:16" s="28" customFormat="1" x14ac:dyDescent="0.2">
      <c r="A32" s="15"/>
      <c r="B32" s="16"/>
      <c r="C32" s="95" t="s">
        <v>26</v>
      </c>
      <c r="D32" s="96"/>
      <c r="E32" s="96"/>
      <c r="F32" s="97"/>
      <c r="G32" s="16"/>
      <c r="H32" s="27">
        <f>H31</f>
        <v>981.78</v>
      </c>
      <c r="J32" s="56">
        <f>H32*0.6</f>
        <v>589.06799999999998</v>
      </c>
      <c r="K32" s="56">
        <f>H32*0.4</f>
        <v>392.71199999999999</v>
      </c>
      <c r="L32" s="24" t="s">
        <v>66</v>
      </c>
      <c r="M32" s="34">
        <f>O32</f>
        <v>1.0509999999999999</v>
      </c>
      <c r="N32" s="35">
        <v>2018</v>
      </c>
      <c r="O32" s="35">
        <v>1.0509999999999999</v>
      </c>
      <c r="P32" s="36">
        <v>43374</v>
      </c>
    </row>
    <row r="33" spans="1:16" ht="15.6" customHeight="1" x14ac:dyDescent="0.2">
      <c r="A33" s="15"/>
      <c r="B33" s="16"/>
      <c r="C33" s="95" t="s">
        <v>27</v>
      </c>
      <c r="D33" s="96"/>
      <c r="E33" s="96"/>
      <c r="F33" s="97"/>
      <c r="G33" s="16"/>
      <c r="H33" s="23">
        <f>H32*20/100</f>
        <v>196.35599999999999</v>
      </c>
      <c r="I33" s="28"/>
      <c r="J33" s="28"/>
      <c r="K33" s="28"/>
      <c r="M33" s="34">
        <f>O32*O33</f>
        <v>1.1003969999999998</v>
      </c>
      <c r="N33" s="35">
        <v>2019</v>
      </c>
      <c r="O33" s="35">
        <v>1.0469999999999999</v>
      </c>
      <c r="P33" s="36">
        <v>43374</v>
      </c>
    </row>
    <row r="34" spans="1:16" ht="15.6" customHeight="1" x14ac:dyDescent="0.2">
      <c r="A34" s="15"/>
      <c r="B34" s="16"/>
      <c r="C34" s="95" t="s">
        <v>28</v>
      </c>
      <c r="D34" s="96"/>
      <c r="E34" s="96"/>
      <c r="F34" s="97"/>
      <c r="G34" s="16"/>
      <c r="H34" s="27">
        <f>H32+H33</f>
        <v>1178.136</v>
      </c>
      <c r="I34" s="28"/>
      <c r="J34" s="28"/>
      <c r="K34" s="28"/>
      <c r="M34" s="34">
        <f>O34*O32</f>
        <v>1.0509999999999999</v>
      </c>
      <c r="N34" s="101">
        <v>2019</v>
      </c>
      <c r="O34" s="35">
        <v>1</v>
      </c>
      <c r="P34" s="36">
        <v>43374</v>
      </c>
    </row>
    <row r="35" spans="1:16" s="28" customFormat="1" x14ac:dyDescent="0.25">
      <c r="A35" s="15"/>
      <c r="B35" s="16"/>
      <c r="C35" s="95" t="s">
        <v>22</v>
      </c>
      <c r="D35" s="96"/>
      <c r="E35" s="96"/>
      <c r="F35" s="97"/>
      <c r="G35" s="16"/>
      <c r="H35" s="27">
        <f>+H22+H34</f>
        <v>1406.4359999999999</v>
      </c>
      <c r="L35" s="29"/>
      <c r="M35" s="29"/>
      <c r="N35" s="102"/>
      <c r="O35" s="29"/>
      <c r="P35" s="30"/>
    </row>
    <row r="36" spans="1:16" s="2" customFormat="1" ht="43.15" customHeight="1" x14ac:dyDescent="0.25">
      <c r="A36" s="98" t="s">
        <v>29</v>
      </c>
      <c r="B36" s="98"/>
      <c r="C36" s="99"/>
      <c r="D36" s="99"/>
      <c r="E36" s="99"/>
      <c r="G36" s="37"/>
      <c r="H36" s="37"/>
      <c r="M36" s="34">
        <f>O36*O34*O32</f>
        <v>1.0604589999999998</v>
      </c>
      <c r="N36" s="102"/>
      <c r="O36" s="35">
        <v>1.0089999999999999</v>
      </c>
      <c r="P36" s="36">
        <v>43374</v>
      </c>
    </row>
    <row r="37" spans="1:16" s="2" customFormat="1" ht="21.6" customHeight="1" x14ac:dyDescent="0.25">
      <c r="A37" s="38"/>
      <c r="B37" s="100" t="s">
        <v>30</v>
      </c>
      <c r="C37" s="100"/>
      <c r="D37" s="100"/>
      <c r="E37" s="100"/>
      <c r="M37" s="34">
        <f>O37*O36*O34*O32</f>
        <v>1.0901518519999998</v>
      </c>
      <c r="N37" s="102"/>
      <c r="O37" s="35">
        <v>1.028</v>
      </c>
      <c r="P37" s="36">
        <v>43374</v>
      </c>
    </row>
    <row r="38" spans="1:16" x14ac:dyDescent="0.25">
      <c r="A38" s="38"/>
      <c r="B38" s="39"/>
      <c r="C38" s="39"/>
      <c r="D38" s="2"/>
      <c r="E38" s="2"/>
      <c r="F38" s="2"/>
      <c r="G38" s="2"/>
      <c r="H38" s="2"/>
      <c r="I38" s="28"/>
      <c r="J38" s="28"/>
      <c r="K38" s="28"/>
      <c r="M38" s="34">
        <f>O33*O32</f>
        <v>1.1003969999999998</v>
      </c>
      <c r="N38" s="103"/>
      <c r="O38" s="35">
        <v>1.02</v>
      </c>
      <c r="P38" s="36">
        <v>43374</v>
      </c>
    </row>
    <row r="39" spans="1:16" ht="15.6" customHeight="1" x14ac:dyDescent="0.25">
      <c r="A39" s="98" t="s">
        <v>31</v>
      </c>
      <c r="B39" s="98"/>
      <c r="C39" s="99"/>
      <c r="D39" s="99"/>
      <c r="E39" s="99"/>
      <c r="F39" s="2"/>
      <c r="G39" s="2"/>
      <c r="H39" s="2"/>
      <c r="I39" s="28"/>
      <c r="J39" s="28"/>
      <c r="K39" s="28"/>
      <c r="M39" s="34">
        <f>M33*O39</f>
        <v>1.153216056</v>
      </c>
      <c r="N39" s="35">
        <v>2020</v>
      </c>
      <c r="O39" s="35">
        <v>1.048</v>
      </c>
      <c r="P39" s="36">
        <v>43374</v>
      </c>
    </row>
    <row r="40" spans="1:16" ht="15.6" customHeight="1" x14ac:dyDescent="0.25">
      <c r="A40" s="38"/>
      <c r="B40" s="100" t="s">
        <v>30</v>
      </c>
      <c r="C40" s="100"/>
      <c r="D40" s="100"/>
      <c r="E40" s="100"/>
      <c r="F40" s="2"/>
      <c r="G40" s="2"/>
      <c r="H40" s="2"/>
      <c r="M40" s="34">
        <f>M39*O40</f>
        <v>1.2108768588000001</v>
      </c>
      <c r="N40" s="35">
        <v>2021</v>
      </c>
      <c r="O40" s="35">
        <v>1.05</v>
      </c>
      <c r="P40" s="36">
        <v>43374</v>
      </c>
    </row>
    <row r="41" spans="1:16" x14ac:dyDescent="0.2">
      <c r="A41" s="40"/>
      <c r="B41" s="41"/>
      <c r="C41" s="41"/>
      <c r="D41" s="42"/>
      <c r="E41" s="42"/>
      <c r="F41" s="42"/>
      <c r="G41" s="41"/>
      <c r="H41" s="43"/>
      <c r="M41" s="34">
        <f>M40*O41</f>
        <v>1.2702098248811999</v>
      </c>
      <c r="N41" s="35">
        <v>2022</v>
      </c>
      <c r="O41" s="35">
        <v>1.0489999999999999</v>
      </c>
      <c r="P41" s="36">
        <v>43374</v>
      </c>
    </row>
    <row r="42" spans="1:16" x14ac:dyDescent="0.2">
      <c r="M42" s="34">
        <f>M41*O42</f>
        <v>1.3311798964754975</v>
      </c>
      <c r="N42" s="35">
        <v>2023</v>
      </c>
      <c r="O42" s="35">
        <v>1.048</v>
      </c>
      <c r="P42" s="36">
        <v>43374</v>
      </c>
    </row>
    <row r="43" spans="1:16" x14ac:dyDescent="0.2">
      <c r="M43" s="34">
        <f>M42*O43</f>
        <v>1.3924141717133705</v>
      </c>
      <c r="N43" s="35">
        <v>2024</v>
      </c>
      <c r="O43" s="35">
        <v>1.046</v>
      </c>
      <c r="P43" s="36">
        <v>43374</v>
      </c>
    </row>
  </sheetData>
  <mergeCells count="27">
    <mergeCell ref="C22:F22"/>
    <mergeCell ref="B23:E23"/>
    <mergeCell ref="N19:O19"/>
    <mergeCell ref="C20:F20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C21:F21"/>
    <mergeCell ref="N31:O31"/>
    <mergeCell ref="C32:F32"/>
    <mergeCell ref="A39:B39"/>
    <mergeCell ref="C39:E39"/>
    <mergeCell ref="B40:E40"/>
    <mergeCell ref="C34:F34"/>
    <mergeCell ref="N34:N38"/>
    <mergeCell ref="C35:F35"/>
    <mergeCell ref="A36:B36"/>
    <mergeCell ref="C36:E36"/>
    <mergeCell ref="B37:E37"/>
    <mergeCell ref="C33:F33"/>
  </mergeCells>
  <pageMargins left="0.59055118110236227" right="0.19685039370078741" top="0.59055118110236227" bottom="0.39370078740157483" header="0" footer="0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view="pageBreakPreview" zoomScale="90" zoomScaleNormal="100" zoomScaleSheetLayoutView="90" workbookViewId="0">
      <selection activeCell="S17" sqref="S17"/>
    </sheetView>
  </sheetViews>
  <sheetFormatPr defaultColWidth="9.140625" defaultRowHeight="15" x14ac:dyDescent="0.25"/>
  <cols>
    <col min="1" max="1" width="5" style="4" customWidth="1"/>
    <col min="2" max="2" width="17.140625" style="44" customWidth="1"/>
    <col min="3" max="3" width="34.5703125" style="44" customWidth="1"/>
    <col min="4" max="4" width="7.7109375" style="44" customWidth="1"/>
    <col min="5" max="5" width="9.5703125" style="44" customWidth="1"/>
    <col min="6" max="6" width="10.140625" style="44" customWidth="1"/>
    <col min="7" max="7" width="17.28515625" style="44" customWidth="1"/>
    <col min="8" max="8" width="14.7109375" style="64" customWidth="1"/>
    <col min="9" max="9" width="16.42578125" style="4" customWidth="1"/>
    <col min="10" max="10" width="15" style="4" customWidth="1"/>
    <col min="11" max="11" width="9.140625" style="4"/>
    <col min="12" max="12" width="11.7109375" style="4" customWidth="1"/>
    <col min="13" max="13" width="11.5703125" style="4" customWidth="1"/>
    <col min="14" max="16384" width="9.140625" style="4"/>
  </cols>
  <sheetData>
    <row r="1" spans="1:8" ht="15.75" customHeight="1" x14ac:dyDescent="0.25">
      <c r="A1" s="65"/>
      <c r="B1" s="66"/>
      <c r="C1" s="66"/>
      <c r="D1" s="67"/>
      <c r="E1" s="67"/>
      <c r="F1" s="118" t="s">
        <v>0</v>
      </c>
      <c r="G1" s="118"/>
      <c r="H1" s="118"/>
    </row>
    <row r="2" spans="1:8" ht="15.75" customHeight="1" x14ac:dyDescent="0.25">
      <c r="A2" s="65"/>
      <c r="B2" s="66"/>
      <c r="C2" s="119" t="s">
        <v>35</v>
      </c>
      <c r="D2" s="119"/>
      <c r="E2" s="119"/>
      <c r="F2" s="119"/>
      <c r="G2" s="119"/>
      <c r="H2" s="119"/>
    </row>
    <row r="3" spans="1:8" ht="15.75" customHeight="1" x14ac:dyDescent="0.25">
      <c r="A3" s="65"/>
      <c r="B3" s="66"/>
      <c r="C3" s="68"/>
      <c r="D3" s="120" t="s">
        <v>2</v>
      </c>
      <c r="E3" s="120"/>
      <c r="F3" s="120"/>
      <c r="G3" s="120"/>
      <c r="H3" s="120"/>
    </row>
    <row r="4" spans="1:8" ht="15.75" customHeight="1" x14ac:dyDescent="0.25">
      <c r="A4" s="65"/>
      <c r="B4" s="66"/>
      <c r="C4" s="69"/>
      <c r="D4" s="120" t="s">
        <v>3</v>
      </c>
      <c r="E4" s="120"/>
      <c r="F4" s="120"/>
      <c r="G4" s="120"/>
      <c r="H4" s="120"/>
    </row>
    <row r="5" spans="1:8" ht="15.75" customHeight="1" x14ac:dyDescent="0.25">
      <c r="A5" s="65"/>
      <c r="B5" s="66"/>
      <c r="C5" s="66"/>
      <c r="D5" s="67"/>
      <c r="E5" s="67"/>
      <c r="F5" s="107" t="s">
        <v>4</v>
      </c>
      <c r="G5" s="107"/>
      <c r="H5" s="107"/>
    </row>
    <row r="6" spans="1:8" ht="15.75" customHeight="1" x14ac:dyDescent="0.25">
      <c r="A6" s="65"/>
      <c r="B6" s="66"/>
      <c r="C6" s="66"/>
      <c r="D6" s="67"/>
      <c r="E6" s="67"/>
      <c r="F6" s="64"/>
      <c r="G6" s="64"/>
    </row>
    <row r="7" spans="1:8" ht="19.149999999999999" customHeight="1" x14ac:dyDescent="0.2">
      <c r="A7" s="121" t="s">
        <v>5</v>
      </c>
      <c r="B7" s="121"/>
      <c r="C7" s="121"/>
      <c r="D7" s="121"/>
      <c r="E7" s="121"/>
      <c r="F7" s="121"/>
      <c r="G7" s="121"/>
      <c r="H7" s="121"/>
    </row>
    <row r="8" spans="1:8" ht="12.6" customHeight="1" x14ac:dyDescent="0.2">
      <c r="A8" s="70"/>
      <c r="B8" s="71"/>
      <c r="C8" s="71"/>
      <c r="D8" s="71"/>
      <c r="E8" s="71"/>
      <c r="F8" s="71"/>
      <c r="G8" s="72"/>
      <c r="H8" s="72"/>
    </row>
    <row r="9" spans="1:8" s="9" customFormat="1" ht="48.75" customHeight="1" x14ac:dyDescent="0.25">
      <c r="A9" s="122" t="s">
        <v>71</v>
      </c>
      <c r="B9" s="122"/>
      <c r="C9" s="122"/>
      <c r="D9" s="122"/>
      <c r="E9" s="122"/>
      <c r="F9" s="122"/>
      <c r="G9" s="122"/>
      <c r="H9" s="122"/>
    </row>
    <row r="10" spans="1:8" ht="15.6" customHeight="1" x14ac:dyDescent="0.25">
      <c r="A10" s="123" t="s">
        <v>6</v>
      </c>
      <c r="B10" s="123"/>
      <c r="C10" s="123"/>
      <c r="D10" s="123"/>
      <c r="E10" s="123"/>
      <c r="F10" s="123"/>
      <c r="G10" s="123"/>
      <c r="H10" s="123"/>
    </row>
    <row r="11" spans="1:8" ht="9.6" customHeight="1" x14ac:dyDescent="0.2">
      <c r="A11" s="70"/>
      <c r="B11" s="73"/>
      <c r="C11" s="73"/>
      <c r="D11" s="73"/>
      <c r="E11" s="73"/>
      <c r="F11" s="73"/>
      <c r="G11" s="72"/>
      <c r="H11" s="72"/>
    </row>
    <row r="12" spans="1:8" x14ac:dyDescent="0.25">
      <c r="A12" s="124" t="s">
        <v>59</v>
      </c>
      <c r="B12" s="124"/>
      <c r="C12" s="124"/>
      <c r="D12" s="124"/>
      <c r="E12" s="124"/>
      <c r="F12" s="124"/>
      <c r="G12" s="66"/>
      <c r="H12" s="66"/>
    </row>
    <row r="13" spans="1:8" x14ac:dyDescent="0.25">
      <c r="A13" s="74" t="s">
        <v>7</v>
      </c>
      <c r="B13" s="74"/>
      <c r="C13" s="74"/>
      <c r="D13" s="74"/>
      <c r="E13" s="74"/>
      <c r="F13" s="74"/>
      <c r="G13" s="66"/>
      <c r="H13" s="66"/>
    </row>
    <row r="14" spans="1:8" ht="60" customHeight="1" x14ac:dyDescent="0.25">
      <c r="A14" s="13" t="s">
        <v>8</v>
      </c>
      <c r="B14" s="14" t="s">
        <v>9</v>
      </c>
      <c r="C14" s="14" t="s">
        <v>10</v>
      </c>
      <c r="D14" s="14" t="s">
        <v>11</v>
      </c>
      <c r="E14" s="14" t="s">
        <v>12</v>
      </c>
      <c r="F14" s="14" t="s">
        <v>13</v>
      </c>
      <c r="G14" s="14" t="s">
        <v>14</v>
      </c>
      <c r="H14" s="14" t="s">
        <v>15</v>
      </c>
    </row>
    <row r="15" spans="1:8" ht="13.9" x14ac:dyDescent="0.3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</row>
    <row r="16" spans="1:8" x14ac:dyDescent="0.25">
      <c r="A16" s="13" t="s">
        <v>16</v>
      </c>
      <c r="B16" s="95" t="s">
        <v>33</v>
      </c>
      <c r="C16" s="96"/>
      <c r="D16" s="96"/>
      <c r="E16" s="97"/>
      <c r="F16" s="14"/>
      <c r="G16" s="14"/>
      <c r="H16" s="14"/>
    </row>
    <row r="17" spans="1:14" ht="60.75" customHeight="1" x14ac:dyDescent="0.25">
      <c r="A17" s="15">
        <v>1</v>
      </c>
      <c r="B17" s="16" t="s">
        <v>53</v>
      </c>
      <c r="C17" s="17" t="s">
        <v>54</v>
      </c>
      <c r="D17" s="17" t="s">
        <v>55</v>
      </c>
      <c r="E17" s="16">
        <v>4</v>
      </c>
      <c r="F17" s="19">
        <v>70</v>
      </c>
      <c r="G17" s="17" t="str">
        <f>CONCATENATE(F17*E17)</f>
        <v>280</v>
      </c>
      <c r="H17" s="20">
        <f>ROUND(F17*E17,2)</f>
        <v>280</v>
      </c>
    </row>
    <row r="18" spans="1:14" ht="24" customHeight="1" x14ac:dyDescent="0.25">
      <c r="A18" s="21"/>
      <c r="B18" s="22" t="s">
        <v>18</v>
      </c>
      <c r="C18" s="22"/>
      <c r="D18" s="22"/>
      <c r="E18" s="22"/>
      <c r="F18" s="14"/>
      <c r="G18" s="22"/>
      <c r="H18" s="23">
        <f>H17</f>
        <v>280</v>
      </c>
    </row>
    <row r="19" spans="1:14" ht="33.75" customHeight="1" x14ac:dyDescent="0.25">
      <c r="A19" s="25"/>
      <c r="B19" s="17"/>
      <c r="C19" s="17" t="s">
        <v>77</v>
      </c>
      <c r="D19" s="17"/>
      <c r="E19" s="17"/>
      <c r="F19" s="17"/>
      <c r="G19" s="31">
        <f>J26</f>
        <v>1.5668439012084272</v>
      </c>
      <c r="H19" s="26">
        <f>ROUND(H18*G19,2)</f>
        <v>438.72</v>
      </c>
      <c r="J19" s="14" t="s">
        <v>75</v>
      </c>
      <c r="K19" s="14" t="s">
        <v>24</v>
      </c>
      <c r="L19" s="14"/>
      <c r="M19" s="14" t="s">
        <v>25</v>
      </c>
    </row>
    <row r="20" spans="1:14" x14ac:dyDescent="0.25">
      <c r="A20" s="15"/>
      <c r="B20" s="16"/>
      <c r="C20" s="95" t="s">
        <v>26</v>
      </c>
      <c r="D20" s="96"/>
      <c r="E20" s="96"/>
      <c r="F20" s="97"/>
      <c r="G20" s="16"/>
      <c r="H20" s="27">
        <f>H19</f>
        <v>438.72</v>
      </c>
      <c r="J20" s="15">
        <v>1.0529999999999999</v>
      </c>
      <c r="K20" s="15">
        <v>2018</v>
      </c>
      <c r="L20" s="15">
        <v>1.0529999999999999</v>
      </c>
      <c r="M20" s="15">
        <v>43374</v>
      </c>
      <c r="N20" s="75"/>
    </row>
    <row r="21" spans="1:14" ht="15.6" customHeight="1" x14ac:dyDescent="0.25">
      <c r="A21" s="15"/>
      <c r="B21" s="16"/>
      <c r="C21" s="95" t="s">
        <v>27</v>
      </c>
      <c r="D21" s="96"/>
      <c r="E21" s="96"/>
      <c r="F21" s="97"/>
      <c r="G21" s="16"/>
      <c r="H21" s="23">
        <f>H20*20/100</f>
        <v>87.744000000000014</v>
      </c>
      <c r="J21" s="76">
        <f>J20*L21</f>
        <v>1.1246039999999999</v>
      </c>
      <c r="K21" s="15">
        <v>2019</v>
      </c>
      <c r="L21" s="15">
        <v>1.0680000000000001</v>
      </c>
      <c r="M21" s="15" t="s">
        <v>76</v>
      </c>
    </row>
    <row r="22" spans="1:14" ht="15.6" customHeight="1" x14ac:dyDescent="0.2">
      <c r="A22" s="15"/>
      <c r="B22" s="16"/>
      <c r="C22" s="95" t="s">
        <v>28</v>
      </c>
      <c r="D22" s="96"/>
      <c r="E22" s="96"/>
      <c r="F22" s="97"/>
      <c r="G22" s="16"/>
      <c r="H22" s="27">
        <f>H20+H21</f>
        <v>526.46400000000006</v>
      </c>
      <c r="J22" s="76">
        <f t="shared" ref="J22:J26" si="0">J21*L22</f>
        <v>1.194329448</v>
      </c>
      <c r="K22" s="92">
        <v>2020</v>
      </c>
      <c r="L22" s="92">
        <v>1.0620000000000001</v>
      </c>
      <c r="M22" s="93" t="s">
        <v>80</v>
      </c>
    </row>
    <row r="23" spans="1:14" x14ac:dyDescent="0.2">
      <c r="A23" s="13" t="s">
        <v>16</v>
      </c>
      <c r="B23" s="95" t="s">
        <v>34</v>
      </c>
      <c r="C23" s="96"/>
      <c r="D23" s="96"/>
      <c r="E23" s="97"/>
      <c r="F23" s="14"/>
      <c r="G23" s="14"/>
      <c r="H23" s="14"/>
      <c r="J23" s="76">
        <f t="shared" si="0"/>
        <v>1.255240249848</v>
      </c>
      <c r="K23" s="92">
        <v>2021</v>
      </c>
      <c r="L23" s="92">
        <v>1.0509999999999999</v>
      </c>
      <c r="M23" s="93" t="s">
        <v>80</v>
      </c>
    </row>
    <row r="24" spans="1:14" ht="48.75" customHeight="1" x14ac:dyDescent="0.2">
      <c r="A24" s="15">
        <v>2</v>
      </c>
      <c r="B24" s="16" t="s">
        <v>56</v>
      </c>
      <c r="C24" s="17" t="s">
        <v>57</v>
      </c>
      <c r="D24" s="17" t="s">
        <v>58</v>
      </c>
      <c r="E24" s="16">
        <v>4</v>
      </c>
      <c r="F24" s="19">
        <v>928</v>
      </c>
      <c r="G24" s="17" t="str">
        <f>CONCATENATE(F24,"*",E24)</f>
        <v>928*4</v>
      </c>
      <c r="H24" s="20">
        <f>ROUND(F24*E24,2)</f>
        <v>3712</v>
      </c>
      <c r="I24" s="24"/>
      <c r="J24" s="76">
        <f t="shared" si="0"/>
        <v>1.395827157830976</v>
      </c>
      <c r="K24" s="92">
        <v>2022</v>
      </c>
      <c r="L24" s="92">
        <v>1.1120000000000001</v>
      </c>
      <c r="M24" s="93">
        <v>44833</v>
      </c>
    </row>
    <row r="25" spans="1:14" ht="60" customHeight="1" x14ac:dyDescent="0.2">
      <c r="A25" s="25"/>
      <c r="B25" s="17" t="s">
        <v>61</v>
      </c>
      <c r="C25" s="17" t="s">
        <v>60</v>
      </c>
      <c r="D25" s="17"/>
      <c r="E25" s="17"/>
      <c r="F25" s="16">
        <v>1.01</v>
      </c>
      <c r="G25" s="17" t="str">
        <f>CONCATENATE(F25,"*",H24)</f>
        <v>1,01*3712</v>
      </c>
      <c r="H25" s="26">
        <f>ROUND(H24*F25,2)</f>
        <v>3749.12</v>
      </c>
      <c r="I25" s="54"/>
      <c r="J25" s="76">
        <f t="shared" si="0"/>
        <v>1.4851600959321585</v>
      </c>
      <c r="K25" s="92">
        <v>2023</v>
      </c>
      <c r="L25" s="92">
        <v>1.0640000000000001</v>
      </c>
      <c r="M25" s="93">
        <v>44833</v>
      </c>
      <c r="N25" s="40"/>
    </row>
    <row r="26" spans="1:14" ht="24" customHeight="1" x14ac:dyDescent="0.2">
      <c r="A26" s="21"/>
      <c r="B26" s="22" t="s">
        <v>21</v>
      </c>
      <c r="C26" s="22"/>
      <c r="D26" s="22"/>
      <c r="E26" s="22"/>
      <c r="F26" s="14"/>
      <c r="G26" s="22"/>
      <c r="H26" s="23">
        <f>+H25</f>
        <v>3749.12</v>
      </c>
      <c r="I26" s="54"/>
      <c r="J26" s="76">
        <f t="shared" si="0"/>
        <v>1.5668439012084272</v>
      </c>
      <c r="K26" s="92">
        <v>2024</v>
      </c>
      <c r="L26" s="92">
        <v>1.0549999999999999</v>
      </c>
      <c r="M26" s="93">
        <v>44833</v>
      </c>
      <c r="N26" s="40"/>
    </row>
    <row r="27" spans="1:14" ht="33.75" customHeight="1" x14ac:dyDescent="0.2">
      <c r="A27" s="25"/>
      <c r="B27" s="17"/>
      <c r="C27" s="17" t="s">
        <v>77</v>
      </c>
      <c r="D27" s="17"/>
      <c r="E27" s="17"/>
      <c r="F27" s="17"/>
      <c r="G27" s="31">
        <f>J26</f>
        <v>1.5668439012084272</v>
      </c>
      <c r="H27" s="26">
        <f>ROUND(H26*G27,2)</f>
        <v>5874.29</v>
      </c>
      <c r="J27" s="76">
        <f>J26*L27</f>
        <v>1.6483197840712656</v>
      </c>
      <c r="K27" s="92">
        <v>2025</v>
      </c>
      <c r="L27" s="92">
        <v>1.052</v>
      </c>
      <c r="M27" s="93">
        <v>44833</v>
      </c>
      <c r="N27" s="40"/>
    </row>
    <row r="28" spans="1:14" x14ac:dyDescent="0.25">
      <c r="A28" s="15"/>
      <c r="B28" s="16"/>
      <c r="C28" s="95" t="s">
        <v>26</v>
      </c>
      <c r="D28" s="96"/>
      <c r="E28" s="96"/>
      <c r="F28" s="97"/>
      <c r="G28" s="16"/>
      <c r="H28" s="27">
        <f>H27</f>
        <v>5874.29</v>
      </c>
      <c r="J28" s="76">
        <f t="shared" ref="J28:J29" si="1">J27*L28</f>
        <v>1.7241424941385439</v>
      </c>
      <c r="K28" s="92">
        <v>2026</v>
      </c>
      <c r="L28" s="92">
        <v>1.046</v>
      </c>
      <c r="M28" s="93">
        <v>44833</v>
      </c>
      <c r="N28" s="78"/>
    </row>
    <row r="29" spans="1:14" ht="15.6" customHeight="1" x14ac:dyDescent="0.2">
      <c r="A29" s="15"/>
      <c r="B29" s="16"/>
      <c r="C29" s="95" t="s">
        <v>27</v>
      </c>
      <c r="D29" s="96"/>
      <c r="E29" s="96"/>
      <c r="F29" s="97"/>
      <c r="G29" s="16"/>
      <c r="H29" s="23">
        <f>H28*20/100</f>
        <v>1174.8579999999999</v>
      </c>
      <c r="J29" s="76">
        <f t="shared" si="1"/>
        <v>1.8034530488689171</v>
      </c>
      <c r="K29" s="92">
        <v>2027</v>
      </c>
      <c r="L29" s="92">
        <v>1.046</v>
      </c>
      <c r="M29" s="93">
        <v>44833</v>
      </c>
      <c r="N29" s="40"/>
    </row>
    <row r="30" spans="1:14" ht="15.6" customHeight="1" x14ac:dyDescent="0.25">
      <c r="A30" s="15"/>
      <c r="B30" s="16"/>
      <c r="C30" s="95" t="s">
        <v>28</v>
      </c>
      <c r="D30" s="96"/>
      <c r="E30" s="96"/>
      <c r="F30" s="97"/>
      <c r="G30" s="16"/>
      <c r="H30" s="27">
        <f>H28+H29</f>
        <v>7049.1480000000001</v>
      </c>
      <c r="J30" s="40"/>
      <c r="K30" s="40"/>
      <c r="L30" s="40"/>
      <c r="M30" s="40"/>
      <c r="N30" s="40"/>
    </row>
    <row r="31" spans="1:14" x14ac:dyDescent="0.25">
      <c r="A31" s="15"/>
      <c r="B31" s="16"/>
      <c r="C31" s="95" t="s">
        <v>22</v>
      </c>
      <c r="D31" s="96"/>
      <c r="E31" s="96"/>
      <c r="F31" s="97"/>
      <c r="G31" s="16"/>
      <c r="H31" s="27">
        <f>H22+H30</f>
        <v>7575.6120000000001</v>
      </c>
      <c r="J31" s="77"/>
      <c r="K31" s="77"/>
      <c r="L31" s="77"/>
      <c r="M31" s="77"/>
      <c r="N31" s="78"/>
    </row>
    <row r="32" spans="1:14" s="66" customFormat="1" ht="43.15" customHeight="1" x14ac:dyDescent="0.25">
      <c r="A32" s="116" t="s">
        <v>29</v>
      </c>
      <c r="B32" s="116"/>
      <c r="C32" s="117"/>
      <c r="D32" s="117"/>
      <c r="E32" s="117"/>
      <c r="G32" s="79" t="s">
        <v>78</v>
      </c>
      <c r="H32" s="79"/>
      <c r="J32" s="80"/>
      <c r="K32" s="113"/>
      <c r="L32" s="113"/>
      <c r="M32" s="81"/>
      <c r="N32" s="82"/>
    </row>
    <row r="33" spans="1:14" s="66" customFormat="1" ht="21.6" customHeight="1" x14ac:dyDescent="0.25">
      <c r="A33" s="83"/>
      <c r="B33" s="115" t="s">
        <v>30</v>
      </c>
      <c r="C33" s="115"/>
      <c r="D33" s="115"/>
      <c r="E33" s="115"/>
      <c r="J33" s="84"/>
      <c r="K33" s="85"/>
      <c r="L33" s="85"/>
      <c r="M33" s="86"/>
      <c r="N33" s="82"/>
    </row>
    <row r="34" spans="1:14" x14ac:dyDescent="0.25">
      <c r="A34" s="83"/>
      <c r="B34" s="87"/>
      <c r="C34" s="87"/>
      <c r="D34" s="66"/>
      <c r="E34" s="66"/>
      <c r="F34" s="66"/>
      <c r="G34" s="66"/>
      <c r="H34" s="66"/>
      <c r="J34" s="84"/>
      <c r="K34" s="85"/>
      <c r="L34" s="85"/>
      <c r="M34" s="86"/>
      <c r="N34" s="40"/>
    </row>
    <row r="35" spans="1:14" ht="15.6" customHeight="1" x14ac:dyDescent="0.25">
      <c r="A35" s="116" t="s">
        <v>31</v>
      </c>
      <c r="B35" s="116"/>
      <c r="C35" s="117"/>
      <c r="D35" s="117"/>
      <c r="E35" s="117"/>
      <c r="F35" s="66"/>
      <c r="G35" s="66"/>
      <c r="H35" s="66"/>
      <c r="J35" s="84"/>
      <c r="K35" s="114"/>
      <c r="L35" s="85"/>
      <c r="M35" s="86"/>
      <c r="N35" s="40"/>
    </row>
    <row r="36" spans="1:14" ht="15.6" customHeight="1" x14ac:dyDescent="0.25">
      <c r="A36" s="83"/>
      <c r="B36" s="115" t="s">
        <v>30</v>
      </c>
      <c r="C36" s="115"/>
      <c r="D36" s="115"/>
      <c r="E36" s="115"/>
      <c r="F36" s="66"/>
      <c r="G36" s="66"/>
      <c r="H36" s="66"/>
      <c r="J36" s="77"/>
      <c r="K36" s="114"/>
      <c r="L36" s="77"/>
      <c r="M36" s="78"/>
      <c r="N36" s="40"/>
    </row>
    <row r="37" spans="1:14" x14ac:dyDescent="0.2">
      <c r="A37" s="40"/>
      <c r="B37" s="41"/>
      <c r="C37" s="41"/>
      <c r="D37" s="42"/>
      <c r="E37" s="42"/>
      <c r="F37" s="42"/>
      <c r="G37" s="41"/>
      <c r="H37" s="43"/>
      <c r="J37" s="84"/>
      <c r="K37" s="114"/>
      <c r="L37" s="85"/>
      <c r="M37" s="86"/>
      <c r="N37" s="40"/>
    </row>
    <row r="38" spans="1:14" x14ac:dyDescent="0.2">
      <c r="J38" s="84"/>
      <c r="K38" s="114"/>
      <c r="L38" s="85"/>
      <c r="M38" s="86"/>
      <c r="N38" s="40"/>
    </row>
    <row r="39" spans="1:14" x14ac:dyDescent="0.2">
      <c r="J39" s="84"/>
      <c r="K39" s="114"/>
      <c r="L39" s="85"/>
      <c r="M39" s="86"/>
      <c r="N39" s="40"/>
    </row>
    <row r="40" spans="1:14" x14ac:dyDescent="0.2">
      <c r="J40" s="84"/>
      <c r="K40" s="85"/>
      <c r="L40" s="85"/>
      <c r="M40" s="86"/>
      <c r="N40" s="40"/>
    </row>
    <row r="41" spans="1:14" x14ac:dyDescent="0.2">
      <c r="J41" s="84"/>
      <c r="K41" s="85"/>
      <c r="L41" s="85"/>
      <c r="M41" s="86"/>
      <c r="N41" s="40"/>
    </row>
    <row r="42" spans="1:14" x14ac:dyDescent="0.2">
      <c r="J42" s="84"/>
      <c r="K42" s="85"/>
      <c r="L42" s="85"/>
      <c r="M42" s="86"/>
      <c r="N42" s="40"/>
    </row>
    <row r="43" spans="1:14" x14ac:dyDescent="0.2">
      <c r="J43" s="84"/>
      <c r="K43" s="85"/>
      <c r="L43" s="85"/>
      <c r="M43" s="86"/>
      <c r="N43" s="40"/>
    </row>
    <row r="44" spans="1:14" x14ac:dyDescent="0.2">
      <c r="J44" s="84"/>
      <c r="K44" s="85"/>
      <c r="L44" s="85"/>
      <c r="M44" s="86"/>
      <c r="N44" s="40"/>
    </row>
    <row r="45" spans="1:14" x14ac:dyDescent="0.25">
      <c r="J45" s="40"/>
      <c r="K45" s="40"/>
      <c r="L45" s="40"/>
      <c r="M45" s="40"/>
      <c r="N45" s="40"/>
    </row>
    <row r="46" spans="1:14" x14ac:dyDescent="0.25">
      <c r="J46" s="40"/>
      <c r="K46" s="40"/>
      <c r="L46" s="40"/>
      <c r="M46" s="40"/>
      <c r="N46" s="40"/>
    </row>
    <row r="47" spans="1:14" x14ac:dyDescent="0.25">
      <c r="J47" s="40"/>
      <c r="K47" s="40"/>
      <c r="L47" s="40"/>
      <c r="M47" s="40"/>
      <c r="N47" s="40"/>
    </row>
  </sheetData>
  <mergeCells count="26">
    <mergeCell ref="C21:F21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C20:F20"/>
    <mergeCell ref="K32:L32"/>
    <mergeCell ref="K35:K39"/>
    <mergeCell ref="B36:E36"/>
    <mergeCell ref="C22:F22"/>
    <mergeCell ref="B23:E23"/>
    <mergeCell ref="C28:F28"/>
    <mergeCell ref="C29:F29"/>
    <mergeCell ref="C30:F30"/>
    <mergeCell ref="C31:F31"/>
    <mergeCell ref="A32:B32"/>
    <mergeCell ref="C32:E32"/>
    <mergeCell ref="B33:E33"/>
    <mergeCell ref="A35:B35"/>
    <mergeCell ref="C35:E35"/>
  </mergeCells>
  <pageMargins left="0.59055118110236227" right="0.19685039370078741" top="0.59055118110236227" bottom="0.39370078740157483" header="0" footer="0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90" zoomScaleNormal="100" zoomScaleSheetLayoutView="90" workbookViewId="0">
      <selection activeCell="O15" sqref="O15"/>
    </sheetView>
  </sheetViews>
  <sheetFormatPr defaultColWidth="9.140625" defaultRowHeight="15" x14ac:dyDescent="0.25"/>
  <cols>
    <col min="1" max="1" width="5" style="4" customWidth="1"/>
    <col min="2" max="2" width="17.140625" style="44" customWidth="1"/>
    <col min="3" max="3" width="34.5703125" style="44" customWidth="1"/>
    <col min="4" max="4" width="7.7109375" style="44" customWidth="1"/>
    <col min="5" max="5" width="9.5703125" style="44" customWidth="1"/>
    <col min="6" max="6" width="10.140625" style="44" customWidth="1"/>
    <col min="7" max="7" width="17.28515625" style="44" customWidth="1"/>
    <col min="8" max="8" width="14.7109375" style="64" customWidth="1"/>
    <col min="9" max="9" width="16.42578125" style="4" customWidth="1"/>
    <col min="10" max="10" width="15" style="4" customWidth="1"/>
    <col min="11" max="11" width="9.140625" style="4"/>
    <col min="12" max="12" width="11.7109375" style="4" customWidth="1"/>
    <col min="13" max="13" width="14.28515625" style="4" customWidth="1"/>
    <col min="14" max="16384" width="9.140625" style="4"/>
  </cols>
  <sheetData>
    <row r="1" spans="1:8" ht="15.75" customHeight="1" x14ac:dyDescent="0.25">
      <c r="A1" s="65"/>
      <c r="B1" s="66"/>
      <c r="C1" s="66"/>
      <c r="D1" s="67"/>
      <c r="E1" s="67"/>
      <c r="F1" s="118" t="s">
        <v>0</v>
      </c>
      <c r="G1" s="118"/>
      <c r="H1" s="118"/>
    </row>
    <row r="2" spans="1:8" ht="15.75" customHeight="1" x14ac:dyDescent="0.25">
      <c r="A2" s="65"/>
      <c r="B2" s="66"/>
      <c r="C2" s="119" t="s">
        <v>35</v>
      </c>
      <c r="D2" s="119"/>
      <c r="E2" s="119"/>
      <c r="F2" s="119"/>
      <c r="G2" s="119"/>
      <c r="H2" s="119"/>
    </row>
    <row r="3" spans="1:8" ht="15.75" customHeight="1" x14ac:dyDescent="0.25">
      <c r="A3" s="65"/>
      <c r="B3" s="66"/>
      <c r="C3" s="68"/>
      <c r="D3" s="120" t="s">
        <v>2</v>
      </c>
      <c r="E3" s="120"/>
      <c r="F3" s="120"/>
      <c r="G3" s="120"/>
      <c r="H3" s="120"/>
    </row>
    <row r="4" spans="1:8" ht="15.75" customHeight="1" x14ac:dyDescent="0.25">
      <c r="A4" s="65"/>
      <c r="B4" s="66"/>
      <c r="C4" s="69"/>
      <c r="D4" s="120" t="s">
        <v>3</v>
      </c>
      <c r="E4" s="120"/>
      <c r="F4" s="120"/>
      <c r="G4" s="120"/>
      <c r="H4" s="120"/>
    </row>
    <row r="5" spans="1:8" ht="15.75" customHeight="1" x14ac:dyDescent="0.25">
      <c r="A5" s="65"/>
      <c r="B5" s="66"/>
      <c r="C5" s="66"/>
      <c r="D5" s="67"/>
      <c r="E5" s="67"/>
      <c r="F5" s="107" t="s">
        <v>4</v>
      </c>
      <c r="G5" s="107"/>
      <c r="H5" s="107"/>
    </row>
    <row r="6" spans="1:8" ht="15.75" customHeight="1" x14ac:dyDescent="0.25">
      <c r="A6" s="65"/>
      <c r="B6" s="66"/>
      <c r="C6" s="66"/>
      <c r="D6" s="67"/>
      <c r="E6" s="67"/>
      <c r="F6" s="64"/>
      <c r="G6" s="64"/>
    </row>
    <row r="7" spans="1:8" ht="19.149999999999999" customHeight="1" x14ac:dyDescent="0.2">
      <c r="A7" s="121" t="s">
        <v>5</v>
      </c>
      <c r="B7" s="121"/>
      <c r="C7" s="121"/>
      <c r="D7" s="121"/>
      <c r="E7" s="121"/>
      <c r="F7" s="121"/>
      <c r="G7" s="121"/>
      <c r="H7" s="121"/>
    </row>
    <row r="8" spans="1:8" ht="12.6" customHeight="1" x14ac:dyDescent="0.2">
      <c r="A8" s="70"/>
      <c r="B8" s="71"/>
      <c r="C8" s="71"/>
      <c r="D8" s="71"/>
      <c r="E8" s="71"/>
      <c r="F8" s="71"/>
      <c r="G8" s="72"/>
      <c r="H8" s="72"/>
    </row>
    <row r="9" spans="1:8" s="9" customFormat="1" ht="48.75" customHeight="1" x14ac:dyDescent="0.25">
      <c r="A9" s="122" t="s">
        <v>72</v>
      </c>
      <c r="B9" s="122"/>
      <c r="C9" s="122"/>
      <c r="D9" s="122"/>
      <c r="E9" s="122"/>
      <c r="F9" s="122"/>
      <c r="G9" s="122"/>
      <c r="H9" s="122"/>
    </row>
    <row r="10" spans="1:8" ht="15.6" customHeight="1" x14ac:dyDescent="0.25">
      <c r="A10" s="123" t="s">
        <v>6</v>
      </c>
      <c r="B10" s="123"/>
      <c r="C10" s="123"/>
      <c r="D10" s="123"/>
      <c r="E10" s="123"/>
      <c r="F10" s="123"/>
      <c r="G10" s="123"/>
      <c r="H10" s="123"/>
    </row>
    <row r="11" spans="1:8" ht="9.6" customHeight="1" x14ac:dyDescent="0.2">
      <c r="A11" s="70"/>
      <c r="B11" s="73"/>
      <c r="C11" s="73"/>
      <c r="D11" s="73"/>
      <c r="E11" s="73"/>
      <c r="F11" s="73"/>
      <c r="G11" s="72"/>
      <c r="H11" s="72"/>
    </row>
    <row r="12" spans="1:8" x14ac:dyDescent="0.25">
      <c r="A12" s="124" t="s">
        <v>59</v>
      </c>
      <c r="B12" s="124"/>
      <c r="C12" s="124"/>
      <c r="D12" s="124"/>
      <c r="E12" s="124"/>
      <c r="F12" s="124"/>
      <c r="G12" s="66"/>
      <c r="H12" s="66"/>
    </row>
    <row r="13" spans="1:8" x14ac:dyDescent="0.25">
      <c r="A13" s="74" t="s">
        <v>7</v>
      </c>
      <c r="B13" s="74"/>
      <c r="C13" s="74"/>
      <c r="D13" s="74"/>
      <c r="E13" s="74"/>
      <c r="F13" s="74"/>
      <c r="G13" s="66"/>
      <c r="H13" s="66"/>
    </row>
    <row r="14" spans="1:8" ht="60" customHeight="1" x14ac:dyDescent="0.25">
      <c r="A14" s="13" t="s">
        <v>8</v>
      </c>
      <c r="B14" s="14" t="s">
        <v>9</v>
      </c>
      <c r="C14" s="14" t="s">
        <v>10</v>
      </c>
      <c r="D14" s="14" t="s">
        <v>11</v>
      </c>
      <c r="E14" s="14" t="s">
        <v>12</v>
      </c>
      <c r="F14" s="14" t="s">
        <v>13</v>
      </c>
      <c r="G14" s="14" t="s">
        <v>14</v>
      </c>
      <c r="H14" s="14" t="s">
        <v>15</v>
      </c>
    </row>
    <row r="15" spans="1:8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</row>
    <row r="16" spans="1:8" x14ac:dyDescent="0.25">
      <c r="A16" s="13" t="s">
        <v>16</v>
      </c>
      <c r="B16" s="95" t="s">
        <v>33</v>
      </c>
      <c r="C16" s="96"/>
      <c r="D16" s="96"/>
      <c r="E16" s="97"/>
      <c r="F16" s="14"/>
      <c r="G16" s="14"/>
      <c r="H16" s="14"/>
    </row>
    <row r="17" spans="1:14" ht="60.75" customHeight="1" x14ac:dyDescent="0.25">
      <c r="A17" s="15">
        <v>1</v>
      </c>
      <c r="B17" s="16" t="s">
        <v>53</v>
      </c>
      <c r="C17" s="17" t="s">
        <v>54</v>
      </c>
      <c r="D17" s="17" t="s">
        <v>55</v>
      </c>
      <c r="E17" s="16">
        <v>5</v>
      </c>
      <c r="F17" s="19">
        <v>70</v>
      </c>
      <c r="G17" s="17" t="str">
        <f>CONCATENATE(F17*E17)</f>
        <v>350</v>
      </c>
      <c r="H17" s="20">
        <f>ROUND(F17*E17,2)</f>
        <v>350</v>
      </c>
    </row>
    <row r="18" spans="1:14" ht="24" customHeight="1" x14ac:dyDescent="0.25">
      <c r="A18" s="21"/>
      <c r="B18" s="22" t="s">
        <v>18</v>
      </c>
      <c r="C18" s="22"/>
      <c r="D18" s="22"/>
      <c r="E18" s="22"/>
      <c r="F18" s="14"/>
      <c r="G18" s="22"/>
      <c r="H18" s="23">
        <f>H17</f>
        <v>350</v>
      </c>
      <c r="I18" s="4">
        <v>0.13100000000000001</v>
      </c>
    </row>
    <row r="19" spans="1:14" ht="33.75" customHeight="1" x14ac:dyDescent="0.25">
      <c r="A19" s="25"/>
      <c r="B19" s="17"/>
      <c r="C19" s="17" t="s">
        <v>32</v>
      </c>
      <c r="D19" s="17"/>
      <c r="E19" s="17"/>
      <c r="F19" s="17"/>
      <c r="G19" s="31">
        <f>J39</f>
        <v>1.2282213163139999</v>
      </c>
      <c r="H19" s="26">
        <f>ROUND(H18*G19,2)</f>
        <v>429.88</v>
      </c>
    </row>
    <row r="20" spans="1:14" x14ac:dyDescent="0.25">
      <c r="A20" s="15"/>
      <c r="B20" s="16"/>
      <c r="C20" s="95" t="s">
        <v>26</v>
      </c>
      <c r="D20" s="96"/>
      <c r="E20" s="96"/>
      <c r="F20" s="97"/>
      <c r="G20" s="16"/>
      <c r="H20" s="27">
        <f>H19</f>
        <v>429.88</v>
      </c>
      <c r="J20" s="88"/>
      <c r="K20" s="88"/>
      <c r="L20" s="88"/>
      <c r="M20" s="88"/>
      <c r="N20" s="75"/>
    </row>
    <row r="21" spans="1:14" ht="15.6" customHeight="1" x14ac:dyDescent="0.25">
      <c r="A21" s="15"/>
      <c r="B21" s="16"/>
      <c r="C21" s="95" t="s">
        <v>27</v>
      </c>
      <c r="D21" s="96"/>
      <c r="E21" s="96"/>
      <c r="F21" s="97"/>
      <c r="G21" s="16"/>
      <c r="H21" s="23">
        <f>H20*20/100</f>
        <v>85.975999999999999</v>
      </c>
    </row>
    <row r="22" spans="1:14" ht="15.6" customHeight="1" x14ac:dyDescent="0.25">
      <c r="A22" s="15"/>
      <c r="B22" s="16"/>
      <c r="C22" s="95" t="s">
        <v>28</v>
      </c>
      <c r="D22" s="96"/>
      <c r="E22" s="96"/>
      <c r="F22" s="97"/>
      <c r="G22" s="16"/>
      <c r="H22" s="27">
        <f>H20+H21</f>
        <v>515.85599999999999</v>
      </c>
    </row>
    <row r="23" spans="1:14" x14ac:dyDescent="0.25">
      <c r="A23" s="13" t="s">
        <v>16</v>
      </c>
      <c r="B23" s="95" t="s">
        <v>34</v>
      </c>
      <c r="C23" s="96"/>
      <c r="D23" s="96"/>
      <c r="E23" s="97"/>
      <c r="F23" s="14"/>
      <c r="G23" s="14"/>
      <c r="H23" s="14"/>
    </row>
    <row r="24" spans="1:14" ht="48.75" customHeight="1" x14ac:dyDescent="0.25">
      <c r="A24" s="15">
        <v>2</v>
      </c>
      <c r="B24" s="16" t="s">
        <v>56</v>
      </c>
      <c r="C24" s="17" t="s">
        <v>57</v>
      </c>
      <c r="D24" s="17" t="s">
        <v>58</v>
      </c>
      <c r="E24" s="16">
        <v>5</v>
      </c>
      <c r="F24" s="19">
        <v>928</v>
      </c>
      <c r="G24" s="17" t="str">
        <f>CONCATENATE(F24,"*",E24)</f>
        <v>928*5</v>
      </c>
      <c r="H24" s="20">
        <f>ROUND(F24*E24,2)</f>
        <v>4640</v>
      </c>
      <c r="I24" s="24"/>
    </row>
    <row r="25" spans="1:14" ht="60" customHeight="1" x14ac:dyDescent="0.25">
      <c r="A25" s="25"/>
      <c r="B25" s="17" t="s">
        <v>61</v>
      </c>
      <c r="C25" s="17" t="s">
        <v>60</v>
      </c>
      <c r="D25" s="17"/>
      <c r="E25" s="17"/>
      <c r="F25" s="16">
        <v>1.01</v>
      </c>
      <c r="G25" s="17" t="str">
        <f>CONCATENATE(F25,"*",H24)</f>
        <v>1,01*4640</v>
      </c>
      <c r="H25" s="26">
        <f>ROUND(H24*F25,2)</f>
        <v>4686.3999999999996</v>
      </c>
      <c r="I25" s="54"/>
      <c r="J25" s="24"/>
    </row>
    <row r="26" spans="1:14" ht="24" customHeight="1" x14ac:dyDescent="0.25">
      <c r="A26" s="21"/>
      <c r="B26" s="22" t="s">
        <v>21</v>
      </c>
      <c r="C26" s="22"/>
      <c r="D26" s="22"/>
      <c r="E26" s="22"/>
      <c r="F26" s="14"/>
      <c r="G26" s="22"/>
      <c r="H26" s="23">
        <f>+H25</f>
        <v>4686.3999999999996</v>
      </c>
      <c r="I26" s="54"/>
      <c r="J26" s="48"/>
    </row>
    <row r="27" spans="1:14" ht="33.75" customHeight="1" x14ac:dyDescent="0.25">
      <c r="A27" s="25"/>
      <c r="B27" s="17"/>
      <c r="C27" s="17" t="s">
        <v>77</v>
      </c>
      <c r="D27" s="17"/>
      <c r="E27" s="17"/>
      <c r="F27" s="17"/>
      <c r="G27" s="31">
        <f>J42</f>
        <v>1.5331177270915357</v>
      </c>
      <c r="H27" s="26">
        <f>ROUND(H26*G27,2)</f>
        <v>7184.8</v>
      </c>
    </row>
    <row r="28" spans="1:14" x14ac:dyDescent="0.25">
      <c r="A28" s="15"/>
      <c r="B28" s="16"/>
      <c r="C28" s="95" t="s">
        <v>26</v>
      </c>
      <c r="D28" s="96"/>
      <c r="E28" s="96"/>
      <c r="F28" s="97"/>
      <c r="G28" s="16"/>
      <c r="H28" s="27">
        <f>H27</f>
        <v>7184.8</v>
      </c>
      <c r="J28" s="88"/>
      <c r="K28" s="88"/>
      <c r="L28" s="88"/>
      <c r="M28" s="88"/>
      <c r="N28" s="75"/>
    </row>
    <row r="29" spans="1:14" ht="15.6" customHeight="1" x14ac:dyDescent="0.25">
      <c r="A29" s="15"/>
      <c r="B29" s="16"/>
      <c r="C29" s="95" t="s">
        <v>27</v>
      </c>
      <c r="D29" s="96"/>
      <c r="E29" s="96"/>
      <c r="F29" s="97"/>
      <c r="G29" s="16"/>
      <c r="H29" s="23">
        <f>H28*20/100</f>
        <v>1436.96</v>
      </c>
    </row>
    <row r="30" spans="1:14" ht="23.25" customHeight="1" x14ac:dyDescent="0.2">
      <c r="A30" s="15"/>
      <c r="B30" s="16"/>
      <c r="C30" s="95" t="s">
        <v>28</v>
      </c>
      <c r="D30" s="96"/>
      <c r="E30" s="96"/>
      <c r="F30" s="97"/>
      <c r="G30" s="16"/>
      <c r="H30" s="27">
        <f>H28+H29</f>
        <v>8621.76</v>
      </c>
      <c r="I30" s="4">
        <f>1.479-I18</f>
        <v>1.3480000000000001</v>
      </c>
      <c r="J30" s="89" t="s">
        <v>23</v>
      </c>
      <c r="K30" s="125" t="s">
        <v>24</v>
      </c>
      <c r="L30" s="125"/>
      <c r="M30" s="90" t="s">
        <v>25</v>
      </c>
    </row>
    <row r="31" spans="1:14" x14ac:dyDescent="0.25">
      <c r="A31" s="15"/>
      <c r="B31" s="16"/>
      <c r="C31" s="95" t="s">
        <v>22</v>
      </c>
      <c r="D31" s="96"/>
      <c r="E31" s="96"/>
      <c r="F31" s="97"/>
      <c r="G31" s="16"/>
      <c r="H31" s="27">
        <f>H22+H30</f>
        <v>9137.616</v>
      </c>
      <c r="J31" s="91">
        <f>L31</f>
        <v>1.0509999999999999</v>
      </c>
      <c r="K31" s="92">
        <v>2018</v>
      </c>
      <c r="L31" s="92">
        <v>1.0509999999999999</v>
      </c>
      <c r="M31" s="93">
        <v>43374</v>
      </c>
      <c r="N31" s="75"/>
    </row>
    <row r="32" spans="1:14" s="66" customFormat="1" ht="43.15" customHeight="1" x14ac:dyDescent="0.25">
      <c r="A32" s="116" t="s">
        <v>29</v>
      </c>
      <c r="B32" s="116"/>
      <c r="C32" s="117"/>
      <c r="D32" s="117"/>
      <c r="E32" s="117"/>
      <c r="G32" s="79" t="s">
        <v>78</v>
      </c>
      <c r="H32" s="79"/>
      <c r="J32" s="91">
        <f>L31*L32</f>
        <v>1.1003969999999998</v>
      </c>
      <c r="K32" s="92">
        <v>2019</v>
      </c>
      <c r="L32" s="92">
        <v>1.0469999999999999</v>
      </c>
      <c r="M32" s="93">
        <v>43374</v>
      </c>
    </row>
    <row r="33" spans="1:13" s="66" customFormat="1" ht="21.6" customHeight="1" x14ac:dyDescent="0.25">
      <c r="A33" s="83"/>
      <c r="B33" s="115" t="s">
        <v>30</v>
      </c>
      <c r="C33" s="115"/>
      <c r="D33" s="115"/>
      <c r="E33" s="115"/>
      <c r="J33" s="91">
        <f>L33*L31</f>
        <v>1.0509999999999999</v>
      </c>
      <c r="K33" s="126">
        <v>2019</v>
      </c>
      <c r="L33" s="92">
        <v>1</v>
      </c>
      <c r="M33" s="93">
        <v>43374</v>
      </c>
    </row>
    <row r="34" spans="1:13" x14ac:dyDescent="0.25">
      <c r="A34" s="83"/>
      <c r="B34" s="87"/>
      <c r="C34" s="87"/>
      <c r="D34" s="66"/>
      <c r="E34" s="66"/>
      <c r="F34" s="66"/>
      <c r="G34" s="66"/>
      <c r="H34" s="66"/>
      <c r="J34" s="88"/>
      <c r="K34" s="127"/>
      <c r="L34" s="88"/>
      <c r="M34" s="75"/>
    </row>
    <row r="35" spans="1:13" ht="15.6" customHeight="1" x14ac:dyDescent="0.25">
      <c r="A35" s="116" t="s">
        <v>31</v>
      </c>
      <c r="B35" s="116"/>
      <c r="C35" s="117"/>
      <c r="D35" s="117"/>
      <c r="E35" s="117"/>
      <c r="F35" s="66"/>
      <c r="G35" s="66"/>
      <c r="H35" s="66"/>
      <c r="J35" s="91">
        <f>L35*L33*L31</f>
        <v>1.0604589999999998</v>
      </c>
      <c r="K35" s="127"/>
      <c r="L35" s="92">
        <v>1.0089999999999999</v>
      </c>
      <c r="M35" s="93">
        <v>43374</v>
      </c>
    </row>
    <row r="36" spans="1:13" ht="15.6" customHeight="1" x14ac:dyDescent="0.25">
      <c r="A36" s="83"/>
      <c r="B36" s="115" t="s">
        <v>30</v>
      </c>
      <c r="C36" s="115"/>
      <c r="D36" s="115"/>
      <c r="E36" s="115"/>
      <c r="F36" s="66"/>
      <c r="G36" s="66"/>
      <c r="H36" s="66"/>
      <c r="J36" s="91">
        <f>L36*L35*L33*L31</f>
        <v>1.0901518519999998</v>
      </c>
      <c r="K36" s="127"/>
      <c r="L36" s="92">
        <v>1.028</v>
      </c>
      <c r="M36" s="93">
        <v>43374</v>
      </c>
    </row>
    <row r="37" spans="1:13" x14ac:dyDescent="0.2">
      <c r="A37" s="40"/>
      <c r="B37" s="41"/>
      <c r="C37" s="41"/>
      <c r="D37" s="42"/>
      <c r="E37" s="42"/>
      <c r="F37" s="42"/>
      <c r="G37" s="41"/>
      <c r="H37" s="43"/>
      <c r="J37" s="91">
        <f>L32*L31</f>
        <v>1.1003969999999998</v>
      </c>
      <c r="K37" s="128"/>
      <c r="L37" s="92">
        <v>1.02</v>
      </c>
      <c r="M37" s="93">
        <v>43374</v>
      </c>
    </row>
    <row r="38" spans="1:13" x14ac:dyDescent="0.2">
      <c r="J38" s="91">
        <f>J32*L38</f>
        <v>1.1686216139999999</v>
      </c>
      <c r="K38" s="92">
        <v>2020</v>
      </c>
      <c r="L38" s="92">
        <v>1.0620000000000001</v>
      </c>
      <c r="M38" s="93" t="s">
        <v>80</v>
      </c>
    </row>
    <row r="39" spans="1:13" x14ac:dyDescent="0.2">
      <c r="J39" s="91">
        <f>J38*L39</f>
        <v>1.2282213163139999</v>
      </c>
      <c r="K39" s="92">
        <v>2021</v>
      </c>
      <c r="L39" s="92">
        <v>1.0509999999999999</v>
      </c>
      <c r="M39" s="93" t="s">
        <v>80</v>
      </c>
    </row>
    <row r="40" spans="1:13" x14ac:dyDescent="0.2">
      <c r="J40" s="91">
        <f>J39*L40</f>
        <v>1.3657821037411679</v>
      </c>
      <c r="K40" s="92">
        <v>2022</v>
      </c>
      <c r="L40" s="92">
        <v>1.1120000000000001</v>
      </c>
      <c r="M40" s="93">
        <v>44833</v>
      </c>
    </row>
    <row r="41" spans="1:13" x14ac:dyDescent="0.2">
      <c r="J41" s="91">
        <f>J40*L41</f>
        <v>1.4531921583806027</v>
      </c>
      <c r="K41" s="92">
        <v>2023</v>
      </c>
      <c r="L41" s="92">
        <v>1.0640000000000001</v>
      </c>
      <c r="M41" s="93">
        <v>44833</v>
      </c>
    </row>
    <row r="42" spans="1:13" x14ac:dyDescent="0.2">
      <c r="J42" s="91">
        <f>J41*L42</f>
        <v>1.5331177270915357</v>
      </c>
      <c r="K42" s="92">
        <v>2024</v>
      </c>
      <c r="L42" s="92">
        <v>1.0549999999999999</v>
      </c>
      <c r="M42" s="93">
        <v>44833</v>
      </c>
    </row>
    <row r="43" spans="1:13" x14ac:dyDescent="0.2">
      <c r="J43" s="91">
        <f t="shared" ref="J43:J45" si="0">J42*L43</f>
        <v>1.6128398489002957</v>
      </c>
      <c r="K43" s="92">
        <v>2025</v>
      </c>
      <c r="L43" s="92">
        <v>1.052</v>
      </c>
      <c r="M43" s="93">
        <v>44833</v>
      </c>
    </row>
    <row r="44" spans="1:13" x14ac:dyDescent="0.2">
      <c r="J44" s="91">
        <f t="shared" si="0"/>
        <v>1.6870304819497095</v>
      </c>
      <c r="K44" s="92">
        <v>2026</v>
      </c>
      <c r="L44" s="92">
        <v>1.046</v>
      </c>
      <c r="M44" s="93">
        <v>44833</v>
      </c>
    </row>
    <row r="45" spans="1:13" x14ac:dyDescent="0.2">
      <c r="J45" s="91">
        <f t="shared" si="0"/>
        <v>1.7646338841193963</v>
      </c>
      <c r="K45" s="92">
        <v>2027</v>
      </c>
      <c r="L45" s="92">
        <v>1.046</v>
      </c>
      <c r="M45" s="93">
        <v>44833</v>
      </c>
    </row>
  </sheetData>
  <mergeCells count="26">
    <mergeCell ref="A32:B32"/>
    <mergeCell ref="C32:E32"/>
    <mergeCell ref="B33:E33"/>
    <mergeCell ref="A35:B35"/>
    <mergeCell ref="C35:E35"/>
    <mergeCell ref="B23:E23"/>
    <mergeCell ref="C28:F28"/>
    <mergeCell ref="C29:F29"/>
    <mergeCell ref="C30:F30"/>
    <mergeCell ref="C31:F31"/>
    <mergeCell ref="K30:L30"/>
    <mergeCell ref="K33:K37"/>
    <mergeCell ref="C21:F21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C20:F20"/>
    <mergeCell ref="B36:E36"/>
    <mergeCell ref="C22:F22"/>
  </mergeCells>
  <pageMargins left="0.59055118110236227" right="0.19685039370078741" top="0.59055118110236227" bottom="0.39370078740157483" header="0" footer="0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8"/>
  <sheetViews>
    <sheetView view="pageBreakPreview" zoomScale="110" zoomScaleNormal="100" zoomScaleSheetLayoutView="110" workbookViewId="0">
      <selection activeCell="A9" sqref="A9:H9"/>
    </sheetView>
  </sheetViews>
  <sheetFormatPr defaultColWidth="9.140625" defaultRowHeight="15" x14ac:dyDescent="0.25"/>
  <cols>
    <col min="1" max="1" width="5" style="4" customWidth="1"/>
    <col min="2" max="2" width="17.140625" style="44" customWidth="1"/>
    <col min="3" max="3" width="34.5703125" style="44" customWidth="1"/>
    <col min="4" max="4" width="7.7109375" style="44" customWidth="1"/>
    <col min="5" max="5" width="9.5703125" style="44" customWidth="1"/>
    <col min="6" max="6" width="10.140625" style="44" customWidth="1"/>
    <col min="7" max="7" width="17.28515625" style="44" customWidth="1"/>
    <col min="8" max="8" width="14.7109375" style="52" customWidth="1"/>
    <col min="9" max="9" width="16.42578125" style="4" customWidth="1"/>
    <col min="10" max="10" width="9.28515625" style="4" customWidth="1"/>
    <col min="11" max="11" width="9.140625" style="4"/>
    <col min="12" max="12" width="11.7109375" style="4" customWidth="1"/>
    <col min="13" max="13" width="11.5703125" style="4" customWidth="1"/>
    <col min="14" max="16384" width="9.140625" style="4"/>
  </cols>
  <sheetData>
    <row r="1" spans="1:8" ht="15.75" customHeight="1" x14ac:dyDescent="0.25">
      <c r="A1" s="1"/>
      <c r="B1" s="2"/>
      <c r="C1" s="2"/>
      <c r="D1" s="3"/>
      <c r="E1" s="3"/>
      <c r="F1" s="104" t="s">
        <v>0</v>
      </c>
      <c r="G1" s="104"/>
      <c r="H1" s="104"/>
    </row>
    <row r="2" spans="1:8" ht="15.75" customHeight="1" x14ac:dyDescent="0.25">
      <c r="A2" s="1"/>
      <c r="B2" s="2"/>
      <c r="C2" s="112" t="s">
        <v>35</v>
      </c>
      <c r="D2" s="112"/>
      <c r="E2" s="112"/>
      <c r="F2" s="112"/>
      <c r="G2" s="112"/>
      <c r="H2" s="112"/>
    </row>
    <row r="3" spans="1:8" ht="15.75" customHeight="1" x14ac:dyDescent="0.25">
      <c r="A3" s="1"/>
      <c r="B3" s="2"/>
      <c r="C3" s="5"/>
      <c r="D3" s="106" t="s">
        <v>2</v>
      </c>
      <c r="E3" s="106"/>
      <c r="F3" s="106"/>
      <c r="G3" s="106"/>
      <c r="H3" s="106"/>
    </row>
    <row r="4" spans="1:8" ht="15.75" customHeight="1" x14ac:dyDescent="0.25">
      <c r="A4" s="1"/>
      <c r="B4" s="2"/>
      <c r="C4" s="6"/>
      <c r="D4" s="106" t="s">
        <v>3</v>
      </c>
      <c r="E4" s="106"/>
      <c r="F4" s="106"/>
      <c r="G4" s="106"/>
      <c r="H4" s="106"/>
    </row>
    <row r="5" spans="1:8" ht="15.75" customHeight="1" x14ac:dyDescent="0.25">
      <c r="A5" s="1"/>
      <c r="B5" s="2"/>
      <c r="C5" s="2"/>
      <c r="D5" s="3"/>
      <c r="E5" s="3"/>
      <c r="F5" s="107" t="s">
        <v>4</v>
      </c>
      <c r="G5" s="107"/>
      <c r="H5" s="107"/>
    </row>
    <row r="6" spans="1:8" ht="15.75" customHeight="1" x14ac:dyDescent="0.25">
      <c r="A6" s="1"/>
      <c r="B6" s="2"/>
      <c r="C6" s="2"/>
      <c r="D6" s="3"/>
      <c r="E6" s="3"/>
      <c r="F6" s="52"/>
      <c r="G6" s="52"/>
    </row>
    <row r="7" spans="1:8" ht="19.149999999999999" customHeight="1" x14ac:dyDescent="0.2">
      <c r="A7" s="108" t="s">
        <v>5</v>
      </c>
      <c r="B7" s="108"/>
      <c r="C7" s="108"/>
      <c r="D7" s="108"/>
      <c r="E7" s="108"/>
      <c r="F7" s="108"/>
      <c r="G7" s="108"/>
      <c r="H7" s="108"/>
    </row>
    <row r="8" spans="1:8" ht="12.6" customHeight="1" x14ac:dyDescent="0.2">
      <c r="A8" s="53"/>
      <c r="B8" s="7"/>
      <c r="C8" s="7"/>
      <c r="D8" s="7"/>
      <c r="E8" s="7"/>
      <c r="F8" s="7"/>
      <c r="G8" s="8"/>
      <c r="H8" s="8"/>
    </row>
    <row r="9" spans="1:8" s="9" customFormat="1" ht="30.75" customHeight="1" x14ac:dyDescent="0.25">
      <c r="A9" s="109" t="s">
        <v>64</v>
      </c>
      <c r="B9" s="109"/>
      <c r="C9" s="109"/>
      <c r="D9" s="109"/>
      <c r="E9" s="109"/>
      <c r="F9" s="109"/>
      <c r="G9" s="109"/>
      <c r="H9" s="109"/>
    </row>
    <row r="10" spans="1:8" ht="15.6" customHeight="1" x14ac:dyDescent="0.25">
      <c r="A10" s="110" t="s">
        <v>6</v>
      </c>
      <c r="B10" s="110"/>
      <c r="C10" s="110"/>
      <c r="D10" s="110"/>
      <c r="E10" s="110"/>
      <c r="F10" s="110"/>
      <c r="G10" s="110"/>
      <c r="H10" s="110"/>
    </row>
    <row r="11" spans="1:8" ht="9.6" customHeight="1" x14ac:dyDescent="0.2">
      <c r="A11" s="53"/>
      <c r="B11" s="10"/>
      <c r="C11" s="10"/>
      <c r="D11" s="10"/>
      <c r="E11" s="10"/>
      <c r="F11" s="10"/>
      <c r="G11" s="8"/>
      <c r="H11" s="8"/>
    </row>
    <row r="12" spans="1:8" x14ac:dyDescent="0.25">
      <c r="A12" s="111" t="s">
        <v>41</v>
      </c>
      <c r="B12" s="111"/>
      <c r="C12" s="111"/>
      <c r="D12" s="111"/>
      <c r="E12" s="111"/>
      <c r="F12" s="111"/>
      <c r="G12" s="2"/>
      <c r="H12" s="2"/>
    </row>
    <row r="13" spans="1:8" x14ac:dyDescent="0.25">
      <c r="A13" s="51" t="s">
        <v>7</v>
      </c>
      <c r="B13" s="51"/>
      <c r="C13" s="51"/>
      <c r="D13" s="51"/>
      <c r="E13" s="51"/>
      <c r="F13" s="51"/>
      <c r="G13" s="2"/>
      <c r="H13" s="2"/>
    </row>
    <row r="14" spans="1:8" ht="60" customHeight="1" x14ac:dyDescent="0.25">
      <c r="A14" s="11" t="s">
        <v>8</v>
      </c>
      <c r="B14" s="12" t="s">
        <v>9</v>
      </c>
      <c r="C14" s="12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12" t="s">
        <v>15</v>
      </c>
    </row>
    <row r="15" spans="1:8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2">
        <v>7</v>
      </c>
      <c r="H15" s="14">
        <v>8</v>
      </c>
    </row>
    <row r="16" spans="1:8" x14ac:dyDescent="0.25">
      <c r="A16" s="13" t="s">
        <v>16</v>
      </c>
      <c r="B16" s="95" t="s">
        <v>50</v>
      </c>
      <c r="C16" s="96"/>
      <c r="D16" s="96"/>
      <c r="E16" s="97"/>
      <c r="F16" s="14"/>
      <c r="G16" s="12"/>
      <c r="H16" s="14"/>
    </row>
    <row r="17" spans="1:14" ht="48.75" customHeight="1" x14ac:dyDescent="0.25">
      <c r="A17" s="15">
        <v>1</v>
      </c>
      <c r="B17" s="16" t="s">
        <v>62</v>
      </c>
      <c r="C17" s="18" t="s">
        <v>63</v>
      </c>
      <c r="D17" s="18" t="s">
        <v>17</v>
      </c>
      <c r="E17" s="16">
        <v>1</v>
      </c>
      <c r="F17" s="19">
        <v>395</v>
      </c>
      <c r="G17" s="17" t="str">
        <f>CONCATENATE(F17,"*",E17)</f>
        <v>395*1</v>
      </c>
      <c r="H17" s="20">
        <f>ROUND(F17*E17,2)</f>
        <v>395</v>
      </c>
      <c r="I17" s="24"/>
    </row>
    <row r="18" spans="1:14" ht="60" customHeight="1" x14ac:dyDescent="0.25">
      <c r="A18" s="25"/>
      <c r="B18" s="17" t="s">
        <v>43</v>
      </c>
      <c r="C18" s="17" t="s">
        <v>42</v>
      </c>
      <c r="D18" s="17"/>
      <c r="E18" s="17"/>
      <c r="F18" s="16">
        <v>1.03</v>
      </c>
      <c r="G18" s="17" t="str">
        <f>CONCATENATE(F18,"*",H17)</f>
        <v>1,03*395</v>
      </c>
      <c r="H18" s="26">
        <f>ROUND(H17*F18,2)</f>
        <v>406.85</v>
      </c>
      <c r="I18" s="4">
        <v>7.6</v>
      </c>
      <c r="J18" s="16" t="s">
        <v>67</v>
      </c>
      <c r="K18" s="15" t="s">
        <v>65</v>
      </c>
      <c r="L18" s="24" t="s">
        <v>51</v>
      </c>
    </row>
    <row r="19" spans="1:14" ht="24" customHeight="1" x14ac:dyDescent="0.25">
      <c r="A19" s="21"/>
      <c r="B19" s="22" t="s">
        <v>18</v>
      </c>
      <c r="C19" s="22"/>
      <c r="D19" s="22"/>
      <c r="E19" s="22"/>
      <c r="F19" s="14"/>
      <c r="G19" s="22"/>
      <c r="H19" s="23">
        <f>H18</f>
        <v>406.85</v>
      </c>
      <c r="I19" s="49">
        <f>H19/I18</f>
        <v>53.53289473684211</v>
      </c>
      <c r="J19" s="55">
        <f>I19*0.6</f>
        <v>32.119736842105262</v>
      </c>
      <c r="K19" s="55">
        <f>I19*0.4</f>
        <v>21.413157894736845</v>
      </c>
      <c r="L19" s="48" t="s">
        <v>52</v>
      </c>
      <c r="M19" s="50"/>
    </row>
    <row r="20" spans="1:14" ht="33.75" customHeight="1" x14ac:dyDescent="0.25">
      <c r="A20" s="25"/>
      <c r="B20" s="17"/>
      <c r="C20" s="17" t="s">
        <v>69</v>
      </c>
      <c r="D20" s="17"/>
      <c r="E20" s="17"/>
      <c r="F20" s="17"/>
      <c r="G20" s="31">
        <f>I36</f>
        <v>1.2702098248811999</v>
      </c>
      <c r="H20" s="26">
        <f>ROUND(H19*G20,2)</f>
        <v>516.78</v>
      </c>
      <c r="J20" s="15"/>
      <c r="K20" s="15"/>
    </row>
    <row r="21" spans="1:14" s="28" customFormat="1" x14ac:dyDescent="0.25">
      <c r="A21" s="15"/>
      <c r="B21" s="16"/>
      <c r="C21" s="95" t="s">
        <v>26</v>
      </c>
      <c r="D21" s="96"/>
      <c r="E21" s="96"/>
      <c r="F21" s="97"/>
      <c r="G21" s="16"/>
      <c r="H21" s="27">
        <f>H20</f>
        <v>516.78</v>
      </c>
      <c r="J21" s="56">
        <f>H21*0.6</f>
        <v>310.06799999999998</v>
      </c>
      <c r="K21" s="56">
        <f>H21*0.4</f>
        <v>206.71199999999999</v>
      </c>
      <c r="L21" s="24" t="s">
        <v>66</v>
      </c>
      <c r="M21" s="29"/>
      <c r="N21" s="29"/>
    </row>
    <row r="22" spans="1:14" ht="15.6" customHeight="1" x14ac:dyDescent="0.25">
      <c r="A22" s="15"/>
      <c r="B22" s="16"/>
      <c r="C22" s="95" t="s">
        <v>27</v>
      </c>
      <c r="D22" s="96"/>
      <c r="E22" s="96"/>
      <c r="F22" s="97"/>
      <c r="G22" s="16"/>
      <c r="H22" s="23">
        <f>H21*20/100</f>
        <v>103.35599999999998</v>
      </c>
      <c r="I22" s="28"/>
      <c r="J22" s="28"/>
      <c r="K22" s="28"/>
    </row>
    <row r="23" spans="1:14" ht="15.6" customHeight="1" x14ac:dyDescent="0.25">
      <c r="A23" s="15"/>
      <c r="B23" s="16"/>
      <c r="C23" s="95" t="s">
        <v>28</v>
      </c>
      <c r="D23" s="96"/>
      <c r="E23" s="96"/>
      <c r="F23" s="97"/>
      <c r="G23" s="16"/>
      <c r="H23" s="27">
        <f>H21+H22</f>
        <v>620.13599999999997</v>
      </c>
      <c r="I23" s="28">
        <v>0.40300000000000002</v>
      </c>
    </row>
    <row r="24" spans="1:14" s="2" customFormat="1" ht="43.15" customHeight="1" x14ac:dyDescent="0.25">
      <c r="A24" s="98" t="s">
        <v>29</v>
      </c>
      <c r="B24" s="98"/>
      <c r="C24" s="99"/>
      <c r="D24" s="99"/>
      <c r="E24" s="99"/>
      <c r="G24" s="37"/>
      <c r="H24" s="37"/>
    </row>
    <row r="25" spans="1:14" s="2" customFormat="1" ht="21.6" customHeight="1" x14ac:dyDescent="0.25">
      <c r="A25" s="38"/>
      <c r="B25" s="100" t="s">
        <v>30</v>
      </c>
      <c r="C25" s="100"/>
      <c r="D25" s="100"/>
      <c r="E25" s="100"/>
    </row>
    <row r="26" spans="1:14" ht="36.75" x14ac:dyDescent="0.25">
      <c r="A26" s="38"/>
      <c r="B26" s="39"/>
      <c r="C26" s="39"/>
      <c r="D26" s="2"/>
      <c r="E26" s="2"/>
      <c r="F26" s="2"/>
      <c r="G26" s="2"/>
      <c r="H26" s="2"/>
      <c r="I26" s="57" t="s">
        <v>23</v>
      </c>
      <c r="J26" s="129" t="s">
        <v>24</v>
      </c>
      <c r="K26" s="129"/>
      <c r="L26" s="58" t="s">
        <v>25</v>
      </c>
    </row>
    <row r="27" spans="1:14" ht="15.6" customHeight="1" x14ac:dyDescent="0.25">
      <c r="A27" s="98" t="s">
        <v>31</v>
      </c>
      <c r="B27" s="98"/>
      <c r="C27" s="99"/>
      <c r="D27" s="99"/>
      <c r="E27" s="99"/>
      <c r="F27" s="2"/>
      <c r="G27" s="2"/>
      <c r="H27" s="2"/>
      <c r="I27" s="59">
        <f>K27</f>
        <v>1.0509999999999999</v>
      </c>
      <c r="J27" s="60">
        <v>2018</v>
      </c>
      <c r="K27" s="60">
        <v>1.0509999999999999</v>
      </c>
      <c r="L27" s="61">
        <v>43374</v>
      </c>
    </row>
    <row r="28" spans="1:14" ht="15.6" customHeight="1" x14ac:dyDescent="0.25">
      <c r="A28" s="38"/>
      <c r="B28" s="100" t="s">
        <v>30</v>
      </c>
      <c r="C28" s="100"/>
      <c r="D28" s="100"/>
      <c r="E28" s="100"/>
      <c r="F28" s="2"/>
      <c r="G28" s="2"/>
      <c r="H28" s="2"/>
      <c r="I28" s="59">
        <f>K27*K28</f>
        <v>1.1003969999999998</v>
      </c>
      <c r="J28" s="60">
        <v>2019</v>
      </c>
      <c r="K28" s="60">
        <v>1.0469999999999999</v>
      </c>
      <c r="L28" s="61">
        <v>43374</v>
      </c>
    </row>
    <row r="29" spans="1:14" x14ac:dyDescent="0.2">
      <c r="A29" s="40"/>
      <c r="B29" s="41"/>
      <c r="C29" s="41"/>
      <c r="D29" s="42"/>
      <c r="E29" s="42"/>
      <c r="F29" s="42"/>
      <c r="G29" s="41"/>
      <c r="H29" s="43"/>
      <c r="I29" s="59">
        <f>K29*K27</f>
        <v>1.0509999999999999</v>
      </c>
      <c r="J29" s="101">
        <v>2019</v>
      </c>
      <c r="K29" s="60">
        <v>1</v>
      </c>
      <c r="L29" s="61">
        <v>43374</v>
      </c>
    </row>
    <row r="30" spans="1:14" x14ac:dyDescent="0.25">
      <c r="I30" s="62"/>
      <c r="J30" s="102"/>
      <c r="K30" s="62"/>
      <c r="L30" s="63"/>
    </row>
    <row r="31" spans="1:14" x14ac:dyDescent="0.2">
      <c r="I31" s="34">
        <f>K31*K29*K27</f>
        <v>1.0604589999999998</v>
      </c>
      <c r="J31" s="102"/>
      <c r="K31" s="35">
        <v>1.0089999999999999</v>
      </c>
      <c r="L31" s="36">
        <v>43374</v>
      </c>
    </row>
    <row r="32" spans="1:14" x14ac:dyDescent="0.2">
      <c r="I32" s="34">
        <f>K32*K31*K29*K27</f>
        <v>1.0901518519999998</v>
      </c>
      <c r="J32" s="102"/>
      <c r="K32" s="35">
        <v>1.028</v>
      </c>
      <c r="L32" s="36">
        <v>43374</v>
      </c>
    </row>
    <row r="33" spans="9:12" x14ac:dyDescent="0.2">
      <c r="I33" s="34">
        <f>K28*K27</f>
        <v>1.1003969999999998</v>
      </c>
      <c r="J33" s="103"/>
      <c r="K33" s="35">
        <v>1.02</v>
      </c>
      <c r="L33" s="36">
        <v>43374</v>
      </c>
    </row>
    <row r="34" spans="9:12" x14ac:dyDescent="0.2">
      <c r="I34" s="34">
        <f>I28*K34</f>
        <v>1.153216056</v>
      </c>
      <c r="J34" s="35">
        <v>2020</v>
      </c>
      <c r="K34" s="35">
        <v>1.048</v>
      </c>
      <c r="L34" s="36">
        <v>43374</v>
      </c>
    </row>
    <row r="35" spans="9:12" x14ac:dyDescent="0.2">
      <c r="I35" s="34">
        <f>I34*K35</f>
        <v>1.2108768588000001</v>
      </c>
      <c r="J35" s="35">
        <v>2021</v>
      </c>
      <c r="K35" s="35">
        <v>1.05</v>
      </c>
      <c r="L35" s="36">
        <v>43374</v>
      </c>
    </row>
    <row r="36" spans="9:12" x14ac:dyDescent="0.2">
      <c r="I36" s="34">
        <f>I35*K36</f>
        <v>1.2702098248811999</v>
      </c>
      <c r="J36" s="35">
        <v>2022</v>
      </c>
      <c r="K36" s="35">
        <v>1.0489999999999999</v>
      </c>
      <c r="L36" s="36">
        <v>43374</v>
      </c>
    </row>
    <row r="37" spans="9:12" x14ac:dyDescent="0.2">
      <c r="I37" s="34">
        <f>I36*K37</f>
        <v>1.3311798964754975</v>
      </c>
      <c r="J37" s="35">
        <v>2023</v>
      </c>
      <c r="K37" s="35">
        <v>1.048</v>
      </c>
      <c r="L37" s="36">
        <v>43374</v>
      </c>
    </row>
    <row r="38" spans="9:12" x14ac:dyDescent="0.2">
      <c r="I38" s="34">
        <f>I37*K38</f>
        <v>1.3924141717133705</v>
      </c>
      <c r="J38" s="35">
        <v>2024</v>
      </c>
      <c r="K38" s="35">
        <v>1.046</v>
      </c>
      <c r="L38" s="36">
        <v>43374</v>
      </c>
    </row>
  </sheetData>
  <mergeCells count="21">
    <mergeCell ref="C22:F22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C21:F21"/>
    <mergeCell ref="J26:K26"/>
    <mergeCell ref="J29:J33"/>
    <mergeCell ref="B28:E28"/>
    <mergeCell ref="C23:F23"/>
    <mergeCell ref="A24:B24"/>
    <mergeCell ref="C24:E24"/>
    <mergeCell ref="B25:E25"/>
    <mergeCell ref="A27:B27"/>
    <mergeCell ref="C27:E27"/>
  </mergeCells>
  <pageMargins left="0.59055118110236227" right="0.19685039370078741" top="0.59055118110236227" bottom="0.39370078740157483" header="0" footer="0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BreakPreview" zoomScale="90" zoomScaleNormal="100" zoomScaleSheetLayoutView="90" workbookViewId="0">
      <selection activeCell="N19" sqref="N19"/>
    </sheetView>
  </sheetViews>
  <sheetFormatPr defaultColWidth="9.140625" defaultRowHeight="15" x14ac:dyDescent="0.25"/>
  <cols>
    <col min="1" max="1" width="5" style="4" customWidth="1"/>
    <col min="2" max="2" width="17.140625" style="44" customWidth="1"/>
    <col min="3" max="3" width="36.85546875" style="44" customWidth="1"/>
    <col min="4" max="4" width="7.7109375" style="44" customWidth="1"/>
    <col min="5" max="5" width="9.5703125" style="44" customWidth="1"/>
    <col min="6" max="6" width="10.140625" style="44" customWidth="1"/>
    <col min="7" max="7" width="17.28515625" style="44" customWidth="1"/>
    <col min="8" max="8" width="14.7109375" style="64" customWidth="1"/>
    <col min="9" max="9" width="16.42578125" style="4" customWidth="1"/>
    <col min="10" max="10" width="15" style="4" customWidth="1"/>
    <col min="11" max="11" width="9.140625" style="4"/>
    <col min="12" max="12" width="11.7109375" style="4" customWidth="1"/>
    <col min="13" max="13" width="11.5703125" style="4" customWidth="1"/>
    <col min="14" max="16384" width="9.140625" style="4"/>
  </cols>
  <sheetData>
    <row r="1" spans="1:8" ht="15.75" customHeight="1" x14ac:dyDescent="0.25">
      <c r="A1" s="65"/>
      <c r="B1" s="66"/>
      <c r="C1" s="66"/>
      <c r="D1" s="67"/>
      <c r="E1" s="67"/>
      <c r="F1" s="118" t="s">
        <v>0</v>
      </c>
      <c r="G1" s="118"/>
      <c r="H1" s="118"/>
    </row>
    <row r="2" spans="1:8" ht="15.75" customHeight="1" x14ac:dyDescent="0.25">
      <c r="A2" s="65"/>
      <c r="B2" s="66"/>
      <c r="C2" s="119" t="s">
        <v>35</v>
      </c>
      <c r="D2" s="119"/>
      <c r="E2" s="119"/>
      <c r="F2" s="119"/>
      <c r="G2" s="119"/>
      <c r="H2" s="119"/>
    </row>
    <row r="3" spans="1:8" ht="15.75" customHeight="1" x14ac:dyDescent="0.25">
      <c r="A3" s="65"/>
      <c r="B3" s="66"/>
      <c r="C3" s="68"/>
      <c r="D3" s="120" t="s">
        <v>2</v>
      </c>
      <c r="E3" s="120"/>
      <c r="F3" s="120"/>
      <c r="G3" s="120"/>
      <c r="H3" s="120"/>
    </row>
    <row r="4" spans="1:8" ht="15.75" customHeight="1" x14ac:dyDescent="0.25">
      <c r="A4" s="65"/>
      <c r="B4" s="66"/>
      <c r="C4" s="69"/>
      <c r="D4" s="120" t="s">
        <v>3</v>
      </c>
      <c r="E4" s="120"/>
      <c r="F4" s="120"/>
      <c r="G4" s="120"/>
      <c r="H4" s="120"/>
    </row>
    <row r="5" spans="1:8" ht="15.75" customHeight="1" x14ac:dyDescent="0.25">
      <c r="A5" s="65"/>
      <c r="B5" s="66"/>
      <c r="C5" s="66"/>
      <c r="D5" s="67"/>
      <c r="E5" s="67"/>
      <c r="F5" s="107" t="s">
        <v>4</v>
      </c>
      <c r="G5" s="107"/>
      <c r="H5" s="107"/>
    </row>
    <row r="6" spans="1:8" ht="15.75" customHeight="1" x14ac:dyDescent="0.25">
      <c r="A6" s="65"/>
      <c r="B6" s="66"/>
      <c r="C6" s="66"/>
      <c r="D6" s="67"/>
      <c r="E6" s="67"/>
      <c r="F6" s="64"/>
      <c r="G6" s="64"/>
    </row>
    <row r="7" spans="1:8" ht="19.149999999999999" customHeight="1" x14ac:dyDescent="0.2">
      <c r="A7" s="121" t="s">
        <v>5</v>
      </c>
      <c r="B7" s="121"/>
      <c r="C7" s="121"/>
      <c r="D7" s="121"/>
      <c r="E7" s="121"/>
      <c r="F7" s="121"/>
      <c r="G7" s="121"/>
      <c r="H7" s="121"/>
    </row>
    <row r="8" spans="1:8" ht="12.6" customHeight="1" x14ac:dyDescent="0.2">
      <c r="A8" s="70"/>
      <c r="B8" s="71"/>
      <c r="C8" s="71"/>
      <c r="D8" s="71"/>
      <c r="E8" s="71"/>
      <c r="F8" s="71"/>
      <c r="G8" s="72"/>
      <c r="H8" s="72"/>
    </row>
    <row r="9" spans="1:8" s="9" customFormat="1" ht="48.75" customHeight="1" x14ac:dyDescent="0.25">
      <c r="A9" s="122" t="s">
        <v>73</v>
      </c>
      <c r="B9" s="122"/>
      <c r="C9" s="122"/>
      <c r="D9" s="122"/>
      <c r="E9" s="122"/>
      <c r="F9" s="122"/>
      <c r="G9" s="122"/>
      <c r="H9" s="122"/>
    </row>
    <row r="10" spans="1:8" ht="15.6" customHeight="1" x14ac:dyDescent="0.25">
      <c r="A10" s="123" t="s">
        <v>6</v>
      </c>
      <c r="B10" s="123"/>
      <c r="C10" s="123"/>
      <c r="D10" s="123"/>
      <c r="E10" s="123"/>
      <c r="F10" s="123"/>
      <c r="G10" s="123"/>
      <c r="H10" s="123"/>
    </row>
    <row r="11" spans="1:8" ht="9.6" customHeight="1" x14ac:dyDescent="0.2">
      <c r="A11" s="70"/>
      <c r="B11" s="73"/>
      <c r="C11" s="73"/>
      <c r="D11" s="73"/>
      <c r="E11" s="73"/>
      <c r="F11" s="73"/>
      <c r="G11" s="72"/>
      <c r="H11" s="72"/>
    </row>
    <row r="12" spans="1:8" x14ac:dyDescent="0.25">
      <c r="A12" s="124" t="s">
        <v>59</v>
      </c>
      <c r="B12" s="124"/>
      <c r="C12" s="124"/>
      <c r="D12" s="124"/>
      <c r="E12" s="124"/>
      <c r="F12" s="124"/>
      <c r="G12" s="66"/>
      <c r="H12" s="66"/>
    </row>
    <row r="13" spans="1:8" x14ac:dyDescent="0.25">
      <c r="A13" s="74" t="s">
        <v>7</v>
      </c>
      <c r="B13" s="74"/>
      <c r="C13" s="74"/>
      <c r="D13" s="74"/>
      <c r="E13" s="74"/>
      <c r="F13" s="74"/>
      <c r="G13" s="66"/>
      <c r="H13" s="66"/>
    </row>
    <row r="14" spans="1:8" ht="60" customHeight="1" x14ac:dyDescent="0.25">
      <c r="A14" s="13" t="s">
        <v>8</v>
      </c>
      <c r="B14" s="14" t="s">
        <v>9</v>
      </c>
      <c r="C14" s="14" t="s">
        <v>10</v>
      </c>
      <c r="D14" s="14" t="s">
        <v>11</v>
      </c>
      <c r="E14" s="14" t="s">
        <v>12</v>
      </c>
      <c r="F14" s="14" t="s">
        <v>13</v>
      </c>
      <c r="G14" s="14" t="s">
        <v>14</v>
      </c>
      <c r="H14" s="14" t="s">
        <v>15</v>
      </c>
    </row>
    <row r="15" spans="1:8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</row>
    <row r="16" spans="1:8" x14ac:dyDescent="0.25">
      <c r="A16" s="13" t="s">
        <v>16</v>
      </c>
      <c r="B16" s="95" t="s">
        <v>33</v>
      </c>
      <c r="C16" s="96"/>
      <c r="D16" s="96"/>
      <c r="E16" s="97"/>
      <c r="F16" s="14"/>
      <c r="G16" s="14"/>
      <c r="H16" s="14"/>
    </row>
    <row r="17" spans="1:14" ht="60.75" customHeight="1" x14ac:dyDescent="0.25">
      <c r="A17" s="15">
        <v>1</v>
      </c>
      <c r="B17" s="16" t="s">
        <v>53</v>
      </c>
      <c r="C17" s="17" t="s">
        <v>54</v>
      </c>
      <c r="D17" s="17" t="s">
        <v>55</v>
      </c>
      <c r="E17" s="16">
        <v>4</v>
      </c>
      <c r="F17" s="19">
        <v>70</v>
      </c>
      <c r="G17" s="17" t="str">
        <f>CONCATENATE(F17*E17)</f>
        <v>280</v>
      </c>
      <c r="H17" s="20">
        <f>ROUND(F17*E17,2)</f>
        <v>280</v>
      </c>
    </row>
    <row r="18" spans="1:14" ht="24" customHeight="1" x14ac:dyDescent="0.25">
      <c r="A18" s="21"/>
      <c r="B18" s="22" t="s">
        <v>18</v>
      </c>
      <c r="C18" s="22"/>
      <c r="D18" s="22"/>
      <c r="E18" s="22"/>
      <c r="F18" s="14"/>
      <c r="G18" s="22"/>
      <c r="H18" s="23">
        <f>H17</f>
        <v>280</v>
      </c>
    </row>
    <row r="19" spans="1:14" ht="33.75" customHeight="1" x14ac:dyDescent="0.25">
      <c r="A19" s="25"/>
      <c r="B19" s="17"/>
      <c r="C19" s="17" t="s">
        <v>32</v>
      </c>
      <c r="D19" s="17"/>
      <c r="E19" s="17"/>
      <c r="F19" s="17"/>
      <c r="G19" s="31">
        <f>I41</f>
        <v>1.2282213163139999</v>
      </c>
      <c r="H19" s="26">
        <f>ROUND(H18*G19,2)</f>
        <v>343.9</v>
      </c>
    </row>
    <row r="20" spans="1:14" x14ac:dyDescent="0.25">
      <c r="A20" s="15"/>
      <c r="B20" s="16"/>
      <c r="C20" s="95" t="s">
        <v>26</v>
      </c>
      <c r="D20" s="96"/>
      <c r="E20" s="96"/>
      <c r="F20" s="97"/>
      <c r="G20" s="16"/>
      <c r="H20" s="27">
        <f>H19</f>
        <v>343.9</v>
      </c>
      <c r="J20" s="88"/>
      <c r="K20" s="88"/>
      <c r="L20" s="88"/>
      <c r="M20" s="88"/>
      <c r="N20" s="75"/>
    </row>
    <row r="21" spans="1:14" ht="15.6" customHeight="1" x14ac:dyDescent="0.25">
      <c r="A21" s="15"/>
      <c r="B21" s="16"/>
      <c r="C21" s="95" t="s">
        <v>27</v>
      </c>
      <c r="D21" s="96"/>
      <c r="E21" s="96"/>
      <c r="F21" s="97"/>
      <c r="G21" s="16"/>
      <c r="H21" s="23">
        <f>H20*20/100</f>
        <v>68.78</v>
      </c>
    </row>
    <row r="22" spans="1:14" ht="15.6" customHeight="1" x14ac:dyDescent="0.25">
      <c r="A22" s="15"/>
      <c r="B22" s="16"/>
      <c r="C22" s="95" t="s">
        <v>28</v>
      </c>
      <c r="D22" s="96"/>
      <c r="E22" s="96"/>
      <c r="F22" s="97"/>
      <c r="G22" s="16"/>
      <c r="H22" s="27">
        <f>H20+H21</f>
        <v>412.67999999999995</v>
      </c>
      <c r="I22" s="4">
        <v>0.105</v>
      </c>
    </row>
    <row r="23" spans="1:14" x14ac:dyDescent="0.25">
      <c r="A23" s="13" t="s">
        <v>16</v>
      </c>
      <c r="B23" s="95" t="s">
        <v>34</v>
      </c>
      <c r="C23" s="96"/>
      <c r="D23" s="96"/>
      <c r="E23" s="97"/>
      <c r="F23" s="14"/>
      <c r="G23" s="14"/>
      <c r="H23" s="14"/>
    </row>
    <row r="24" spans="1:14" ht="48.75" customHeight="1" x14ac:dyDescent="0.25">
      <c r="A24" s="15">
        <v>2</v>
      </c>
      <c r="B24" s="16" t="s">
        <v>56</v>
      </c>
      <c r="C24" s="17" t="s">
        <v>57</v>
      </c>
      <c r="D24" s="17" t="s">
        <v>58</v>
      </c>
      <c r="E24" s="16">
        <v>4</v>
      </c>
      <c r="F24" s="19">
        <v>928</v>
      </c>
      <c r="G24" s="17" t="str">
        <f>CONCATENATE(F24,"*",E24)</f>
        <v>928*4</v>
      </c>
      <c r="H24" s="20">
        <f>ROUND(F24*E24,2)</f>
        <v>3712</v>
      </c>
      <c r="I24" s="24"/>
    </row>
    <row r="25" spans="1:14" ht="60" customHeight="1" x14ac:dyDescent="0.25">
      <c r="A25" s="25"/>
      <c r="B25" s="17" t="s">
        <v>61</v>
      </c>
      <c r="C25" s="17" t="s">
        <v>60</v>
      </c>
      <c r="D25" s="17"/>
      <c r="E25" s="17"/>
      <c r="F25" s="16">
        <v>1.01</v>
      </c>
      <c r="G25" s="17" t="str">
        <f>CONCATENATE(F25,"*",H24)</f>
        <v>1,01*3712</v>
      </c>
      <c r="H25" s="26">
        <f>ROUND(H24*F25,2)</f>
        <v>3749.12</v>
      </c>
      <c r="I25" s="54">
        <v>7.6</v>
      </c>
      <c r="J25" s="24" t="s">
        <v>51</v>
      </c>
    </row>
    <row r="26" spans="1:14" ht="24" customHeight="1" x14ac:dyDescent="0.25">
      <c r="A26" s="21"/>
      <c r="B26" s="22" t="s">
        <v>21</v>
      </c>
      <c r="C26" s="22"/>
      <c r="D26" s="22"/>
      <c r="E26" s="22"/>
      <c r="F26" s="14"/>
      <c r="G26" s="22"/>
      <c r="H26" s="23">
        <f>+H25</f>
        <v>3749.12</v>
      </c>
      <c r="I26" s="54">
        <f>H26/I25</f>
        <v>493.30526315789473</v>
      </c>
      <c r="J26" s="48" t="s">
        <v>52</v>
      </c>
    </row>
    <row r="27" spans="1:14" ht="33.75" customHeight="1" x14ac:dyDescent="0.25">
      <c r="A27" s="25"/>
      <c r="B27" s="17"/>
      <c r="C27" s="17" t="s">
        <v>77</v>
      </c>
      <c r="D27" s="17"/>
      <c r="E27" s="17"/>
      <c r="F27" s="17"/>
      <c r="G27" s="31">
        <f>I44</f>
        <v>1.5331177270915357</v>
      </c>
      <c r="H27" s="26">
        <f>ROUND(H26*G27,2)</f>
        <v>5747.84</v>
      </c>
    </row>
    <row r="28" spans="1:14" x14ac:dyDescent="0.25">
      <c r="A28" s="15"/>
      <c r="B28" s="16"/>
      <c r="C28" s="95" t="s">
        <v>26</v>
      </c>
      <c r="D28" s="96"/>
      <c r="E28" s="96"/>
      <c r="F28" s="97"/>
      <c r="G28" s="16"/>
      <c r="H28" s="27">
        <f>H27</f>
        <v>5747.84</v>
      </c>
      <c r="J28" s="88"/>
      <c r="K28" s="88"/>
      <c r="L28" s="88"/>
      <c r="M28" s="88"/>
      <c r="N28" s="75"/>
    </row>
    <row r="29" spans="1:14" ht="15.6" customHeight="1" x14ac:dyDescent="0.25">
      <c r="A29" s="15"/>
      <c r="B29" s="16"/>
      <c r="C29" s="95" t="s">
        <v>27</v>
      </c>
      <c r="D29" s="96"/>
      <c r="E29" s="96"/>
      <c r="F29" s="97"/>
      <c r="G29" s="16"/>
      <c r="H29" s="23">
        <f>H28*20/100</f>
        <v>1149.568</v>
      </c>
    </row>
    <row r="30" spans="1:14" ht="15.6" customHeight="1" x14ac:dyDescent="0.25">
      <c r="A30" s="15"/>
      <c r="B30" s="16"/>
      <c r="C30" s="95" t="s">
        <v>28</v>
      </c>
      <c r="D30" s="96"/>
      <c r="E30" s="96"/>
      <c r="F30" s="97"/>
      <c r="G30" s="16"/>
      <c r="H30" s="27">
        <f>H28+H29</f>
        <v>6897.4080000000004</v>
      </c>
      <c r="I30" s="4">
        <f>1.184-I22</f>
        <v>1.079</v>
      </c>
    </row>
    <row r="31" spans="1:14" x14ac:dyDescent="0.25">
      <c r="A31" s="15"/>
      <c r="B31" s="16"/>
      <c r="C31" s="95" t="s">
        <v>22</v>
      </c>
      <c r="D31" s="96"/>
      <c r="E31" s="96"/>
      <c r="F31" s="97"/>
      <c r="G31" s="16"/>
      <c r="H31" s="27">
        <f>H22+H30</f>
        <v>7310.0880000000006</v>
      </c>
      <c r="J31" s="88"/>
      <c r="K31" s="88"/>
      <c r="L31" s="88"/>
      <c r="M31" s="88"/>
      <c r="N31" s="75"/>
    </row>
    <row r="32" spans="1:14" s="66" customFormat="1" ht="43.15" customHeight="1" x14ac:dyDescent="0.25">
      <c r="A32" s="116" t="s">
        <v>29</v>
      </c>
      <c r="B32" s="116"/>
      <c r="C32" s="117"/>
      <c r="D32" s="117"/>
      <c r="E32" s="117"/>
      <c r="G32" s="79"/>
      <c r="H32" s="79"/>
      <c r="I32" s="89" t="s">
        <v>23</v>
      </c>
      <c r="J32" s="125" t="s">
        <v>24</v>
      </c>
      <c r="K32" s="125"/>
      <c r="L32" s="90" t="s">
        <v>25</v>
      </c>
    </row>
    <row r="33" spans="1:12" s="66" customFormat="1" ht="21.6" customHeight="1" x14ac:dyDescent="0.25">
      <c r="A33" s="83"/>
      <c r="B33" s="115" t="s">
        <v>30</v>
      </c>
      <c r="C33" s="115"/>
      <c r="D33" s="115"/>
      <c r="E33" s="115"/>
      <c r="I33" s="91">
        <f>K33</f>
        <v>1.0509999999999999</v>
      </c>
      <c r="J33" s="92">
        <v>2018</v>
      </c>
      <c r="K33" s="92">
        <v>1.0509999999999999</v>
      </c>
      <c r="L33" s="93">
        <v>43374</v>
      </c>
    </row>
    <row r="34" spans="1:12" x14ac:dyDescent="0.25">
      <c r="A34" s="83"/>
      <c r="B34" s="87"/>
      <c r="C34" s="87"/>
      <c r="D34" s="66"/>
      <c r="E34" s="66"/>
      <c r="F34" s="66"/>
      <c r="G34" s="66"/>
      <c r="H34" s="66"/>
      <c r="I34" s="91">
        <f>K33*K34</f>
        <v>1.1003969999999998</v>
      </c>
      <c r="J34" s="92">
        <v>2019</v>
      </c>
      <c r="K34" s="92">
        <v>1.0469999999999999</v>
      </c>
      <c r="L34" s="93">
        <v>43374</v>
      </c>
    </row>
    <row r="35" spans="1:12" ht="15.6" customHeight="1" x14ac:dyDescent="0.25">
      <c r="A35" s="116" t="s">
        <v>31</v>
      </c>
      <c r="B35" s="116"/>
      <c r="C35" s="117"/>
      <c r="D35" s="117"/>
      <c r="E35" s="117"/>
      <c r="F35" s="66"/>
      <c r="G35" s="66"/>
      <c r="H35" s="66"/>
      <c r="I35" s="91">
        <f>K35*K33</f>
        <v>1.0509999999999999</v>
      </c>
      <c r="J35" s="126">
        <v>2019</v>
      </c>
      <c r="K35" s="92">
        <v>1</v>
      </c>
      <c r="L35" s="93">
        <v>43374</v>
      </c>
    </row>
    <row r="36" spans="1:12" ht="15.6" customHeight="1" x14ac:dyDescent="0.25">
      <c r="A36" s="83"/>
      <c r="B36" s="115" t="s">
        <v>30</v>
      </c>
      <c r="C36" s="115"/>
      <c r="D36" s="115"/>
      <c r="E36" s="115"/>
      <c r="F36" s="66"/>
      <c r="G36" s="66"/>
      <c r="H36" s="66"/>
      <c r="I36" s="88"/>
      <c r="J36" s="127"/>
      <c r="K36" s="88"/>
      <c r="L36" s="75"/>
    </row>
    <row r="37" spans="1:12" x14ac:dyDescent="0.2">
      <c r="A37" s="40"/>
      <c r="B37" s="41"/>
      <c r="C37" s="41"/>
      <c r="D37" s="42"/>
      <c r="E37" s="42"/>
      <c r="F37" s="42"/>
      <c r="G37" s="41"/>
      <c r="H37" s="43"/>
      <c r="I37" s="91">
        <f>K37*K35*K33</f>
        <v>1.0604589999999998</v>
      </c>
      <c r="J37" s="127"/>
      <c r="K37" s="92">
        <v>1.0089999999999999</v>
      </c>
      <c r="L37" s="93">
        <v>43374</v>
      </c>
    </row>
    <row r="38" spans="1:12" x14ac:dyDescent="0.2">
      <c r="I38" s="91">
        <f>K38*K37*K35*K33</f>
        <v>1.0901518519999998</v>
      </c>
      <c r="J38" s="127"/>
      <c r="K38" s="92">
        <v>1.028</v>
      </c>
      <c r="L38" s="93">
        <v>43374</v>
      </c>
    </row>
    <row r="39" spans="1:12" x14ac:dyDescent="0.2">
      <c r="I39" s="91">
        <f>K34*K33</f>
        <v>1.1003969999999998</v>
      </c>
      <c r="J39" s="128"/>
      <c r="K39" s="92">
        <v>1.02</v>
      </c>
      <c r="L39" s="93">
        <v>43374</v>
      </c>
    </row>
    <row r="40" spans="1:12" x14ac:dyDescent="0.2">
      <c r="I40" s="91">
        <f>I34*K40</f>
        <v>1.1686216139999999</v>
      </c>
      <c r="J40" s="92">
        <v>2020</v>
      </c>
      <c r="K40" s="92">
        <v>1.0620000000000001</v>
      </c>
      <c r="L40" s="93" t="s">
        <v>80</v>
      </c>
    </row>
    <row r="41" spans="1:12" x14ac:dyDescent="0.2">
      <c r="I41" s="91">
        <f>I40*K41</f>
        <v>1.2282213163139999</v>
      </c>
      <c r="J41" s="92">
        <v>2021</v>
      </c>
      <c r="K41" s="92">
        <v>1.0509999999999999</v>
      </c>
      <c r="L41" s="93" t="s">
        <v>80</v>
      </c>
    </row>
    <row r="42" spans="1:12" x14ac:dyDescent="0.2">
      <c r="I42" s="91">
        <f>I41*K42</f>
        <v>1.3657821037411679</v>
      </c>
      <c r="J42" s="92">
        <v>2022</v>
      </c>
      <c r="K42" s="92">
        <v>1.1120000000000001</v>
      </c>
      <c r="L42" s="93">
        <v>44833</v>
      </c>
    </row>
    <row r="43" spans="1:12" x14ac:dyDescent="0.2">
      <c r="I43" s="91">
        <f>I42*K43</f>
        <v>1.4531921583806027</v>
      </c>
      <c r="J43" s="92">
        <v>2023</v>
      </c>
      <c r="K43" s="92">
        <v>1.0640000000000001</v>
      </c>
      <c r="L43" s="93">
        <v>44833</v>
      </c>
    </row>
    <row r="44" spans="1:12" x14ac:dyDescent="0.2">
      <c r="I44" s="91">
        <f>I43*K44</f>
        <v>1.5331177270915357</v>
      </c>
      <c r="J44" s="92">
        <v>2024</v>
      </c>
      <c r="K44" s="92">
        <v>1.0549999999999999</v>
      </c>
      <c r="L44" s="93">
        <v>44833</v>
      </c>
    </row>
    <row r="45" spans="1:12" x14ac:dyDescent="0.2">
      <c r="I45" s="91">
        <f t="shared" ref="I45:I47" si="0">I44*K45</f>
        <v>1.6128398489002957</v>
      </c>
      <c r="J45" s="92">
        <v>2025</v>
      </c>
      <c r="K45" s="92">
        <v>1.052</v>
      </c>
      <c r="L45" s="93">
        <v>44833</v>
      </c>
    </row>
    <row r="46" spans="1:12" x14ac:dyDescent="0.2">
      <c r="I46" s="91">
        <f t="shared" si="0"/>
        <v>1.6870304819497095</v>
      </c>
      <c r="J46" s="92">
        <v>2026</v>
      </c>
      <c r="K46" s="92">
        <v>1.046</v>
      </c>
      <c r="L46" s="93">
        <v>44833</v>
      </c>
    </row>
    <row r="47" spans="1:12" x14ac:dyDescent="0.2">
      <c r="I47" s="91">
        <f t="shared" si="0"/>
        <v>1.7646338841193963</v>
      </c>
      <c r="J47" s="92">
        <v>2027</v>
      </c>
      <c r="K47" s="92">
        <v>1.046</v>
      </c>
      <c r="L47" s="93">
        <v>44833</v>
      </c>
    </row>
  </sheetData>
  <mergeCells count="26">
    <mergeCell ref="C21:F21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C20:F20"/>
    <mergeCell ref="J32:K32"/>
    <mergeCell ref="J35:J39"/>
    <mergeCell ref="B36:E36"/>
    <mergeCell ref="C22:F22"/>
    <mergeCell ref="B23:E23"/>
    <mergeCell ref="C28:F28"/>
    <mergeCell ref="C29:F29"/>
    <mergeCell ref="C30:F30"/>
    <mergeCell ref="C31:F31"/>
    <mergeCell ref="A32:B32"/>
    <mergeCell ref="C32:E32"/>
    <mergeCell ref="B33:E33"/>
    <mergeCell ref="A35:B35"/>
    <mergeCell ref="C35:E35"/>
  </mergeCells>
  <pageMargins left="0.59055118110236227" right="0.19685039370078741" top="0.59055118110236227" bottom="0.39370078740157483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BreakPreview" zoomScale="90" zoomScaleNormal="100" zoomScaleSheetLayoutView="90" workbookViewId="0">
      <selection activeCell="N19" sqref="N19"/>
    </sheetView>
  </sheetViews>
  <sheetFormatPr defaultColWidth="9.140625" defaultRowHeight="15" x14ac:dyDescent="0.25"/>
  <cols>
    <col min="1" max="1" width="5" style="4" customWidth="1"/>
    <col min="2" max="2" width="17.140625" style="44" customWidth="1"/>
    <col min="3" max="3" width="37.5703125" style="44" customWidth="1"/>
    <col min="4" max="4" width="7.7109375" style="44" customWidth="1"/>
    <col min="5" max="5" width="9.5703125" style="44" customWidth="1"/>
    <col min="6" max="6" width="10.140625" style="44" customWidth="1"/>
    <col min="7" max="7" width="17.28515625" style="44" customWidth="1"/>
    <col min="8" max="8" width="14.7109375" style="64" customWidth="1"/>
    <col min="9" max="9" width="16.42578125" style="4" customWidth="1"/>
    <col min="10" max="10" width="15" style="4" customWidth="1"/>
    <col min="11" max="11" width="9.140625" style="4"/>
    <col min="12" max="12" width="11.7109375" style="4" customWidth="1"/>
    <col min="13" max="13" width="11.5703125" style="4" customWidth="1"/>
    <col min="14" max="16384" width="9.140625" style="4"/>
  </cols>
  <sheetData>
    <row r="1" spans="1:8" ht="15.75" customHeight="1" x14ac:dyDescent="0.25">
      <c r="A1" s="65"/>
      <c r="B1" s="66"/>
      <c r="C1" s="66"/>
      <c r="D1" s="67"/>
      <c r="E1" s="67"/>
      <c r="F1" s="118" t="s">
        <v>0</v>
      </c>
      <c r="G1" s="118"/>
      <c r="H1" s="118"/>
    </row>
    <row r="2" spans="1:8" ht="15.75" customHeight="1" x14ac:dyDescent="0.25">
      <c r="A2" s="65"/>
      <c r="B2" s="66"/>
      <c r="C2" s="119" t="s">
        <v>35</v>
      </c>
      <c r="D2" s="119"/>
      <c r="E2" s="119"/>
      <c r="F2" s="119"/>
      <c r="G2" s="119"/>
      <c r="H2" s="119"/>
    </row>
    <row r="3" spans="1:8" ht="15.75" customHeight="1" x14ac:dyDescent="0.25">
      <c r="A3" s="65"/>
      <c r="B3" s="66"/>
      <c r="C3" s="68"/>
      <c r="D3" s="120" t="s">
        <v>2</v>
      </c>
      <c r="E3" s="120"/>
      <c r="F3" s="120"/>
      <c r="G3" s="120"/>
      <c r="H3" s="120"/>
    </row>
    <row r="4" spans="1:8" ht="15.75" customHeight="1" x14ac:dyDescent="0.25">
      <c r="A4" s="65"/>
      <c r="B4" s="66"/>
      <c r="C4" s="69"/>
      <c r="D4" s="120" t="s">
        <v>3</v>
      </c>
      <c r="E4" s="120"/>
      <c r="F4" s="120"/>
      <c r="G4" s="120"/>
      <c r="H4" s="120"/>
    </row>
    <row r="5" spans="1:8" ht="15.75" customHeight="1" x14ac:dyDescent="0.25">
      <c r="A5" s="65"/>
      <c r="B5" s="66"/>
      <c r="C5" s="66"/>
      <c r="D5" s="67"/>
      <c r="E5" s="67"/>
      <c r="F5" s="107" t="s">
        <v>4</v>
      </c>
      <c r="G5" s="107"/>
      <c r="H5" s="107"/>
    </row>
    <row r="6" spans="1:8" ht="15.75" customHeight="1" x14ac:dyDescent="0.25">
      <c r="A6" s="65"/>
      <c r="B6" s="66"/>
      <c r="C6" s="66"/>
      <c r="D6" s="67"/>
      <c r="E6" s="67"/>
      <c r="F6" s="64"/>
      <c r="G6" s="64"/>
    </row>
    <row r="7" spans="1:8" ht="19.149999999999999" customHeight="1" x14ac:dyDescent="0.2">
      <c r="A7" s="121" t="s">
        <v>5</v>
      </c>
      <c r="B7" s="121"/>
      <c r="C7" s="121"/>
      <c r="D7" s="121"/>
      <c r="E7" s="121"/>
      <c r="F7" s="121"/>
      <c r="G7" s="121"/>
      <c r="H7" s="121"/>
    </row>
    <row r="8" spans="1:8" ht="12.6" customHeight="1" x14ac:dyDescent="0.2">
      <c r="A8" s="70"/>
      <c r="B8" s="71"/>
      <c r="C8" s="71"/>
      <c r="D8" s="71"/>
      <c r="E8" s="71"/>
      <c r="F8" s="71"/>
      <c r="G8" s="72"/>
      <c r="H8" s="72"/>
    </row>
    <row r="9" spans="1:8" s="9" customFormat="1" ht="26.25" customHeight="1" x14ac:dyDescent="0.25">
      <c r="A9" s="122" t="s">
        <v>70</v>
      </c>
      <c r="B9" s="122"/>
      <c r="C9" s="122"/>
      <c r="D9" s="122"/>
      <c r="E9" s="122"/>
      <c r="F9" s="122"/>
      <c r="G9" s="122"/>
      <c r="H9" s="122"/>
    </row>
    <row r="10" spans="1:8" ht="15.6" customHeight="1" x14ac:dyDescent="0.25">
      <c r="A10" s="123" t="s">
        <v>6</v>
      </c>
      <c r="B10" s="123"/>
      <c r="C10" s="123"/>
      <c r="D10" s="123"/>
      <c r="E10" s="123"/>
      <c r="F10" s="123"/>
      <c r="G10" s="123"/>
      <c r="H10" s="123"/>
    </row>
    <row r="11" spans="1:8" ht="9.6" customHeight="1" x14ac:dyDescent="0.2">
      <c r="A11" s="70"/>
      <c r="B11" s="73"/>
      <c r="C11" s="73"/>
      <c r="D11" s="73"/>
      <c r="E11" s="73"/>
      <c r="F11" s="73"/>
      <c r="G11" s="72"/>
      <c r="H11" s="72"/>
    </row>
    <row r="12" spans="1:8" x14ac:dyDescent="0.25">
      <c r="A12" s="124" t="s">
        <v>59</v>
      </c>
      <c r="B12" s="124"/>
      <c r="C12" s="124"/>
      <c r="D12" s="124"/>
      <c r="E12" s="124"/>
      <c r="F12" s="124"/>
      <c r="G12" s="66"/>
      <c r="H12" s="66"/>
    </row>
    <row r="13" spans="1:8" x14ac:dyDescent="0.25">
      <c r="A13" s="74" t="s">
        <v>7</v>
      </c>
      <c r="B13" s="74"/>
      <c r="C13" s="74"/>
      <c r="D13" s="74"/>
      <c r="E13" s="74"/>
      <c r="F13" s="74"/>
      <c r="G13" s="66"/>
      <c r="H13" s="66"/>
    </row>
    <row r="14" spans="1:8" ht="60" customHeight="1" x14ac:dyDescent="0.25">
      <c r="A14" s="13" t="s">
        <v>8</v>
      </c>
      <c r="B14" s="14" t="s">
        <v>9</v>
      </c>
      <c r="C14" s="14" t="s">
        <v>10</v>
      </c>
      <c r="D14" s="14" t="s">
        <v>11</v>
      </c>
      <c r="E14" s="14" t="s">
        <v>12</v>
      </c>
      <c r="F14" s="14" t="s">
        <v>13</v>
      </c>
      <c r="G14" s="14" t="s">
        <v>14</v>
      </c>
      <c r="H14" s="14" t="s">
        <v>15</v>
      </c>
    </row>
    <row r="15" spans="1:8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</row>
    <row r="16" spans="1:8" x14ac:dyDescent="0.25">
      <c r="A16" s="13" t="s">
        <v>16</v>
      </c>
      <c r="B16" s="95" t="s">
        <v>33</v>
      </c>
      <c r="C16" s="96"/>
      <c r="D16" s="96"/>
      <c r="E16" s="97"/>
      <c r="F16" s="14"/>
      <c r="G16" s="14"/>
      <c r="H16" s="14"/>
    </row>
    <row r="17" spans="1:14" ht="60.75" customHeight="1" x14ac:dyDescent="0.25">
      <c r="A17" s="15">
        <v>1</v>
      </c>
      <c r="B17" s="16" t="s">
        <v>53</v>
      </c>
      <c r="C17" s="17" t="s">
        <v>54</v>
      </c>
      <c r="D17" s="17" t="s">
        <v>55</v>
      </c>
      <c r="E17" s="16">
        <v>4</v>
      </c>
      <c r="F17" s="19">
        <v>70</v>
      </c>
      <c r="G17" s="17" t="str">
        <f>CONCATENATE(F17*E17)</f>
        <v>280</v>
      </c>
      <c r="H17" s="20">
        <f>ROUND(F17*E17,2)</f>
        <v>280</v>
      </c>
    </row>
    <row r="18" spans="1:14" ht="24" customHeight="1" x14ac:dyDescent="0.25">
      <c r="A18" s="21"/>
      <c r="B18" s="22" t="s">
        <v>18</v>
      </c>
      <c r="C18" s="22"/>
      <c r="D18" s="22"/>
      <c r="E18" s="22"/>
      <c r="F18" s="14"/>
      <c r="G18" s="22"/>
      <c r="H18" s="23">
        <f>H17</f>
        <v>280</v>
      </c>
      <c r="I18" s="4">
        <v>0.105</v>
      </c>
    </row>
    <row r="19" spans="1:14" ht="33.75" customHeight="1" x14ac:dyDescent="0.25">
      <c r="A19" s="25"/>
      <c r="B19" s="17"/>
      <c r="C19" s="17" t="s">
        <v>32</v>
      </c>
      <c r="D19" s="17"/>
      <c r="E19" s="17"/>
      <c r="F19" s="17"/>
      <c r="G19" s="31">
        <f>I41</f>
        <v>1.2282213163139999</v>
      </c>
      <c r="H19" s="26">
        <f>ROUND(H18*G19,2)</f>
        <v>343.9</v>
      </c>
    </row>
    <row r="20" spans="1:14" x14ac:dyDescent="0.25">
      <c r="A20" s="15"/>
      <c r="B20" s="16"/>
      <c r="C20" s="95" t="s">
        <v>26</v>
      </c>
      <c r="D20" s="96"/>
      <c r="E20" s="96"/>
      <c r="F20" s="97"/>
      <c r="G20" s="16"/>
      <c r="H20" s="27">
        <f>H19</f>
        <v>343.9</v>
      </c>
      <c r="J20" s="88"/>
      <c r="K20" s="88"/>
      <c r="L20" s="88"/>
      <c r="M20" s="88"/>
      <c r="N20" s="75"/>
    </row>
    <row r="21" spans="1:14" ht="15.6" customHeight="1" x14ac:dyDescent="0.25">
      <c r="A21" s="15"/>
      <c r="B21" s="16"/>
      <c r="C21" s="95" t="s">
        <v>27</v>
      </c>
      <c r="D21" s="96"/>
      <c r="E21" s="96"/>
      <c r="F21" s="97"/>
      <c r="G21" s="16"/>
      <c r="H21" s="23">
        <f>H20*20/100</f>
        <v>68.78</v>
      </c>
    </row>
    <row r="22" spans="1:14" ht="15.6" customHeight="1" x14ac:dyDescent="0.25">
      <c r="A22" s="15"/>
      <c r="B22" s="16"/>
      <c r="C22" s="95" t="s">
        <v>28</v>
      </c>
      <c r="D22" s="96"/>
      <c r="E22" s="96"/>
      <c r="F22" s="97"/>
      <c r="G22" s="16"/>
      <c r="H22" s="27">
        <f>H20+H21</f>
        <v>412.67999999999995</v>
      </c>
    </row>
    <row r="23" spans="1:14" x14ac:dyDescent="0.25">
      <c r="A23" s="13" t="s">
        <v>16</v>
      </c>
      <c r="B23" s="95" t="s">
        <v>34</v>
      </c>
      <c r="C23" s="96"/>
      <c r="D23" s="96"/>
      <c r="E23" s="97"/>
      <c r="F23" s="14"/>
      <c r="G23" s="14"/>
      <c r="H23" s="14"/>
    </row>
    <row r="24" spans="1:14" ht="48.75" customHeight="1" x14ac:dyDescent="0.25">
      <c r="A24" s="15">
        <v>2</v>
      </c>
      <c r="B24" s="16" t="s">
        <v>56</v>
      </c>
      <c r="C24" s="17" t="s">
        <v>57</v>
      </c>
      <c r="D24" s="17" t="s">
        <v>58</v>
      </c>
      <c r="E24" s="16">
        <v>4</v>
      </c>
      <c r="F24" s="19">
        <v>928</v>
      </c>
      <c r="G24" s="17" t="str">
        <f>CONCATENATE(F24,"*",E24)</f>
        <v>928*4</v>
      </c>
      <c r="H24" s="20">
        <f>ROUND(F24*E24,2)</f>
        <v>3712</v>
      </c>
      <c r="I24" s="24"/>
    </row>
    <row r="25" spans="1:14" ht="60" customHeight="1" x14ac:dyDescent="0.25">
      <c r="A25" s="25"/>
      <c r="B25" s="17" t="s">
        <v>61</v>
      </c>
      <c r="C25" s="17" t="s">
        <v>60</v>
      </c>
      <c r="D25" s="17"/>
      <c r="E25" s="17"/>
      <c r="F25" s="16">
        <v>1.01</v>
      </c>
      <c r="G25" s="17" t="str">
        <f>CONCATENATE(F25,"*",H24)</f>
        <v>1,01*3712</v>
      </c>
      <c r="H25" s="26">
        <f>ROUND(H24*F25,2)</f>
        <v>3749.12</v>
      </c>
      <c r="I25" s="54"/>
      <c r="J25" s="24"/>
    </row>
    <row r="26" spans="1:14" ht="24" customHeight="1" x14ac:dyDescent="0.25">
      <c r="A26" s="21"/>
      <c r="B26" s="22" t="s">
        <v>21</v>
      </c>
      <c r="C26" s="22"/>
      <c r="D26" s="22"/>
      <c r="E26" s="22"/>
      <c r="F26" s="14"/>
      <c r="G26" s="22"/>
      <c r="H26" s="23">
        <f>+H25</f>
        <v>3749.12</v>
      </c>
      <c r="I26" s="54"/>
      <c r="J26" s="48"/>
    </row>
    <row r="27" spans="1:14" ht="33.75" customHeight="1" x14ac:dyDescent="0.25">
      <c r="A27" s="25"/>
      <c r="B27" s="17"/>
      <c r="C27" s="17" t="s">
        <v>74</v>
      </c>
      <c r="D27" s="17"/>
      <c r="E27" s="17"/>
      <c r="F27" s="17"/>
      <c r="G27" s="31">
        <f>I46</f>
        <v>1.6870304819497095</v>
      </c>
      <c r="H27" s="26">
        <f>ROUND(H26*G27,2)</f>
        <v>6324.88</v>
      </c>
    </row>
    <row r="28" spans="1:14" x14ac:dyDescent="0.25">
      <c r="A28" s="15"/>
      <c r="B28" s="16"/>
      <c r="C28" s="95" t="s">
        <v>26</v>
      </c>
      <c r="D28" s="96"/>
      <c r="E28" s="96"/>
      <c r="F28" s="97"/>
      <c r="G28" s="16"/>
      <c r="H28" s="27">
        <f>H27</f>
        <v>6324.88</v>
      </c>
      <c r="J28" s="88"/>
      <c r="K28" s="88"/>
      <c r="L28" s="88"/>
      <c r="M28" s="88"/>
      <c r="N28" s="75"/>
    </row>
    <row r="29" spans="1:14" ht="15.6" customHeight="1" x14ac:dyDescent="0.25">
      <c r="A29" s="15"/>
      <c r="B29" s="16"/>
      <c r="C29" s="95" t="s">
        <v>27</v>
      </c>
      <c r="D29" s="96"/>
      <c r="E29" s="96"/>
      <c r="F29" s="97"/>
      <c r="G29" s="16"/>
      <c r="H29" s="23">
        <f>H28*20/100</f>
        <v>1264.9760000000001</v>
      </c>
    </row>
    <row r="30" spans="1:14" ht="15.6" customHeight="1" x14ac:dyDescent="0.25">
      <c r="A30" s="15"/>
      <c r="B30" s="16"/>
      <c r="C30" s="95" t="s">
        <v>28</v>
      </c>
      <c r="D30" s="96"/>
      <c r="E30" s="96"/>
      <c r="F30" s="97"/>
      <c r="G30" s="16"/>
      <c r="H30" s="27">
        <f>H28+H29</f>
        <v>7589.8559999999998</v>
      </c>
      <c r="I30" s="4">
        <f>1.198-I18</f>
        <v>1.093</v>
      </c>
    </row>
    <row r="31" spans="1:14" x14ac:dyDescent="0.25">
      <c r="A31" s="15"/>
      <c r="B31" s="16"/>
      <c r="C31" s="95" t="s">
        <v>22</v>
      </c>
      <c r="D31" s="96"/>
      <c r="E31" s="96"/>
      <c r="F31" s="97"/>
      <c r="G31" s="16"/>
      <c r="H31" s="27">
        <f>H22+H30</f>
        <v>8002.5360000000001</v>
      </c>
      <c r="J31" s="88"/>
      <c r="K31" s="88"/>
      <c r="L31" s="88"/>
      <c r="M31" s="88"/>
      <c r="N31" s="75"/>
    </row>
    <row r="32" spans="1:14" s="66" customFormat="1" ht="43.15" customHeight="1" x14ac:dyDescent="0.25">
      <c r="A32" s="116" t="s">
        <v>29</v>
      </c>
      <c r="B32" s="116"/>
      <c r="C32" s="117"/>
      <c r="D32" s="117"/>
      <c r="E32" s="117"/>
      <c r="G32" s="79" t="s">
        <v>79</v>
      </c>
      <c r="H32" s="79"/>
      <c r="I32" s="89" t="s">
        <v>23</v>
      </c>
      <c r="J32" s="125" t="s">
        <v>24</v>
      </c>
      <c r="K32" s="125"/>
      <c r="L32" s="90" t="s">
        <v>25</v>
      </c>
    </row>
    <row r="33" spans="1:12" s="66" customFormat="1" ht="21.6" customHeight="1" x14ac:dyDescent="0.25">
      <c r="A33" s="83"/>
      <c r="B33" s="115" t="s">
        <v>30</v>
      </c>
      <c r="C33" s="115"/>
      <c r="D33" s="115"/>
      <c r="E33" s="115"/>
      <c r="I33" s="91">
        <f>K33</f>
        <v>1.0509999999999999</v>
      </c>
      <c r="J33" s="92">
        <v>2018</v>
      </c>
      <c r="K33" s="92">
        <v>1.0509999999999999</v>
      </c>
      <c r="L33" s="93">
        <v>43374</v>
      </c>
    </row>
    <row r="34" spans="1:12" x14ac:dyDescent="0.25">
      <c r="A34" s="83"/>
      <c r="B34" s="87"/>
      <c r="C34" s="87"/>
      <c r="D34" s="66"/>
      <c r="E34" s="66"/>
      <c r="F34" s="66"/>
      <c r="G34" s="66"/>
      <c r="H34" s="66"/>
      <c r="I34" s="91">
        <f>K33*K34</f>
        <v>1.1003969999999998</v>
      </c>
      <c r="J34" s="92">
        <v>2019</v>
      </c>
      <c r="K34" s="92">
        <v>1.0469999999999999</v>
      </c>
      <c r="L34" s="93">
        <v>43374</v>
      </c>
    </row>
    <row r="35" spans="1:12" ht="15.6" customHeight="1" x14ac:dyDescent="0.25">
      <c r="A35" s="116" t="s">
        <v>31</v>
      </c>
      <c r="B35" s="116"/>
      <c r="C35" s="117"/>
      <c r="D35" s="117"/>
      <c r="E35" s="117"/>
      <c r="F35" s="66"/>
      <c r="G35" s="66"/>
      <c r="H35" s="66"/>
      <c r="I35" s="91">
        <f>K35*K33</f>
        <v>1.0509999999999999</v>
      </c>
      <c r="J35" s="126">
        <v>2019</v>
      </c>
      <c r="K35" s="92">
        <v>1</v>
      </c>
      <c r="L35" s="93">
        <v>43374</v>
      </c>
    </row>
    <row r="36" spans="1:12" ht="15.6" customHeight="1" x14ac:dyDescent="0.25">
      <c r="A36" s="83"/>
      <c r="B36" s="115" t="s">
        <v>30</v>
      </c>
      <c r="C36" s="115"/>
      <c r="D36" s="115"/>
      <c r="E36" s="115"/>
      <c r="F36" s="66"/>
      <c r="G36" s="66"/>
      <c r="H36" s="66"/>
      <c r="I36" s="88"/>
      <c r="J36" s="127"/>
      <c r="K36" s="88"/>
      <c r="L36" s="75"/>
    </row>
    <row r="37" spans="1:12" x14ac:dyDescent="0.2">
      <c r="A37" s="40"/>
      <c r="B37" s="41"/>
      <c r="C37" s="41"/>
      <c r="D37" s="42"/>
      <c r="E37" s="42"/>
      <c r="F37" s="42"/>
      <c r="G37" s="41"/>
      <c r="H37" s="43"/>
      <c r="I37" s="91">
        <f>K37*K35*K33</f>
        <v>1.0604589999999998</v>
      </c>
      <c r="J37" s="127"/>
      <c r="K37" s="92">
        <v>1.0089999999999999</v>
      </c>
      <c r="L37" s="93">
        <v>43374</v>
      </c>
    </row>
    <row r="38" spans="1:12" x14ac:dyDescent="0.2">
      <c r="I38" s="91">
        <f>K38*K37*K35*K33</f>
        <v>1.0901518519999998</v>
      </c>
      <c r="J38" s="127"/>
      <c r="K38" s="92">
        <v>1.028</v>
      </c>
      <c r="L38" s="93">
        <v>43374</v>
      </c>
    </row>
    <row r="39" spans="1:12" x14ac:dyDescent="0.2">
      <c r="I39" s="91">
        <f>K34*K33</f>
        <v>1.1003969999999998</v>
      </c>
      <c r="J39" s="128"/>
      <c r="K39" s="92">
        <v>1.02</v>
      </c>
      <c r="L39" s="93">
        <v>43374</v>
      </c>
    </row>
    <row r="40" spans="1:12" x14ac:dyDescent="0.2">
      <c r="I40" s="91">
        <f>I34*K40</f>
        <v>1.1686216139999999</v>
      </c>
      <c r="J40" s="92">
        <v>2020</v>
      </c>
      <c r="K40" s="92">
        <v>1.0620000000000001</v>
      </c>
      <c r="L40" s="93" t="s">
        <v>80</v>
      </c>
    </row>
    <row r="41" spans="1:12" x14ac:dyDescent="0.2">
      <c r="I41" s="91">
        <f>I40*K41</f>
        <v>1.2282213163139999</v>
      </c>
      <c r="J41" s="92">
        <v>2021</v>
      </c>
      <c r="K41" s="92">
        <v>1.0509999999999999</v>
      </c>
      <c r="L41" s="93" t="s">
        <v>80</v>
      </c>
    </row>
    <row r="42" spans="1:12" x14ac:dyDescent="0.2">
      <c r="I42" s="91">
        <f>I41*K42</f>
        <v>1.3657821037411679</v>
      </c>
      <c r="J42" s="92">
        <v>2022</v>
      </c>
      <c r="K42" s="92">
        <v>1.1120000000000001</v>
      </c>
      <c r="L42" s="93">
        <v>44833</v>
      </c>
    </row>
    <row r="43" spans="1:12" x14ac:dyDescent="0.2">
      <c r="I43" s="91">
        <f>I42*K43</f>
        <v>1.4531921583806027</v>
      </c>
      <c r="J43" s="92">
        <v>2023</v>
      </c>
      <c r="K43" s="92">
        <v>1.0640000000000001</v>
      </c>
      <c r="L43" s="93">
        <v>44833</v>
      </c>
    </row>
    <row r="44" spans="1:12" x14ac:dyDescent="0.2">
      <c r="I44" s="91">
        <f>I43*K44</f>
        <v>1.5331177270915357</v>
      </c>
      <c r="J44" s="92">
        <v>2024</v>
      </c>
      <c r="K44" s="92">
        <v>1.0549999999999999</v>
      </c>
      <c r="L44" s="93">
        <v>44833</v>
      </c>
    </row>
    <row r="45" spans="1:12" x14ac:dyDescent="0.2">
      <c r="I45" s="91">
        <f t="shared" ref="I45:I47" si="0">I44*K45</f>
        <v>1.6128398489002957</v>
      </c>
      <c r="J45" s="92">
        <v>2025</v>
      </c>
      <c r="K45" s="92">
        <v>1.052</v>
      </c>
      <c r="L45" s="93">
        <v>44833</v>
      </c>
    </row>
    <row r="46" spans="1:12" x14ac:dyDescent="0.2">
      <c r="I46" s="91">
        <f t="shared" si="0"/>
        <v>1.6870304819497095</v>
      </c>
      <c r="J46" s="92">
        <v>2026</v>
      </c>
      <c r="K46" s="92">
        <v>1.046</v>
      </c>
      <c r="L46" s="93">
        <v>44833</v>
      </c>
    </row>
    <row r="47" spans="1:12" x14ac:dyDescent="0.2">
      <c r="I47" s="91">
        <f t="shared" si="0"/>
        <v>1.7646338841193963</v>
      </c>
      <c r="J47" s="92">
        <v>2027</v>
      </c>
      <c r="K47" s="92">
        <v>1.046</v>
      </c>
      <c r="L47" s="93">
        <v>44833</v>
      </c>
    </row>
  </sheetData>
  <mergeCells count="26">
    <mergeCell ref="C21:F21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C20:F20"/>
    <mergeCell ref="J32:K32"/>
    <mergeCell ref="J35:J39"/>
    <mergeCell ref="B36:E36"/>
    <mergeCell ref="C22:F22"/>
    <mergeCell ref="B23:E23"/>
    <mergeCell ref="C28:F28"/>
    <mergeCell ref="C29:F29"/>
    <mergeCell ref="C30:F30"/>
    <mergeCell ref="C31:F31"/>
    <mergeCell ref="A32:B32"/>
    <mergeCell ref="C32:E32"/>
    <mergeCell ref="B33:E33"/>
    <mergeCell ref="A35:B35"/>
    <mergeCell ref="C35:E35"/>
  </mergeCells>
  <pageMargins left="0.59055118110236227" right="0.19685039370078741" top="0.59055118110236227" bottom="0.39370078740157483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ВЛ-04 кВ инв.864013996</vt:lpstr>
      <vt:lpstr>ЗТП-3405</vt:lpstr>
      <vt:lpstr>ЗТП-3401 ВН</vt:lpstr>
      <vt:lpstr>ТП-3403 инв.865000789</vt:lpstr>
      <vt:lpstr>ЗТП-3404 </vt:lpstr>
      <vt:lpstr>ЗТП-3403 ВН</vt:lpstr>
      <vt:lpstr>'ВЛ-04 кВ инв.864013996'!Область_печати</vt:lpstr>
      <vt:lpstr>'ЗТП-3401 ВН'!Область_печати</vt:lpstr>
      <vt:lpstr>'ЗТП-3403 ВН'!Область_печати</vt:lpstr>
      <vt:lpstr>'ЗТП-3404 '!Область_печати</vt:lpstr>
      <vt:lpstr>'ЗТП-3405'!Область_печати</vt:lpstr>
      <vt:lpstr>'ТП-3403 инв.865000789'!Область_печати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</dc:creator>
  <cp:lastModifiedBy>User</cp:lastModifiedBy>
  <dcterms:created xsi:type="dcterms:W3CDTF">2020-03-25T02:20:35Z</dcterms:created>
  <dcterms:modified xsi:type="dcterms:W3CDTF">2023-01-13T00:35:09Z</dcterms:modified>
</cp:coreProperties>
</file>