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3_0_69_" sheetId="1" r:id="rId1"/>
  </sheets>
  <externalReferences>
    <externalReference r:id="rId2"/>
  </externalReferences>
  <definedNames>
    <definedName name="_xlnm._FilterDatabase" localSheetId="0" hidden="1">Н0228_1037000158513_03_0_69_!$A$19:$BV$116</definedName>
    <definedName name="_xlnm.Print_Titles" localSheetId="0">Н0228_1037000158513_03_0_69_!$15:$18</definedName>
    <definedName name="_xlnm.Print_Area" localSheetId="0">Н0228_1037000158513_03_0_69_!$A$1:$AO$115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16" i="1" l="1"/>
  <c r="AQ116" i="1"/>
  <c r="AP115" i="1"/>
  <c r="AO115" i="1"/>
  <c r="AM115" i="1"/>
  <c r="AL115" i="1"/>
  <c r="AJ115" i="1"/>
  <c r="AQ115" i="1" s="1"/>
  <c r="AH115" i="1"/>
  <c r="AN115" i="1" s="1"/>
  <c r="X115" i="1"/>
  <c r="W115" i="1" s="1"/>
  <c r="V115" i="1"/>
  <c r="K115" i="1" s="1"/>
  <c r="U115" i="1"/>
  <c r="I115" i="1"/>
  <c r="H115" i="1"/>
  <c r="G115" i="1"/>
  <c r="F115" i="1"/>
  <c r="E115" i="1"/>
  <c r="D115" i="1"/>
  <c r="C115" i="1"/>
  <c r="B115" i="1"/>
  <c r="A115" i="1"/>
  <c r="AQ114" i="1"/>
  <c r="AP114" i="1"/>
  <c r="AO114" i="1"/>
  <c r="AM114" i="1"/>
  <c r="AL114" i="1"/>
  <c r="Z114" i="1" s="1"/>
  <c r="P114" i="1" s="1"/>
  <c r="AH114" i="1"/>
  <c r="AN114" i="1" s="1"/>
  <c r="Y114" i="1"/>
  <c r="X114" i="1"/>
  <c r="W114" i="1" s="1"/>
  <c r="V114" i="1"/>
  <c r="K114" i="1"/>
  <c r="I114" i="1"/>
  <c r="H114" i="1"/>
  <c r="U114" i="1" s="1"/>
  <c r="G114" i="1"/>
  <c r="F114" i="1"/>
  <c r="E114" i="1"/>
  <c r="D114" i="1"/>
  <c r="C114" i="1"/>
  <c r="B114" i="1"/>
  <c r="A114" i="1"/>
  <c r="AQ113" i="1"/>
  <c r="AP113" i="1"/>
  <c r="AO113" i="1"/>
  <c r="AM113" i="1"/>
  <c r="AL113" i="1"/>
  <c r="AJ113" i="1"/>
  <c r="AN113" i="1" s="1"/>
  <c r="X113" i="1"/>
  <c r="W113" i="1" s="1"/>
  <c r="V113" i="1"/>
  <c r="K113" i="1"/>
  <c r="I113" i="1"/>
  <c r="H113" i="1"/>
  <c r="U113" i="1" s="1"/>
  <c r="G113" i="1"/>
  <c r="F113" i="1"/>
  <c r="E113" i="1"/>
  <c r="D113" i="1"/>
  <c r="C113" i="1"/>
  <c r="B113" i="1"/>
  <c r="A113" i="1"/>
  <c r="AQ112" i="1"/>
  <c r="AP112" i="1"/>
  <c r="AO112" i="1"/>
  <c r="AM112" i="1"/>
  <c r="AL112" i="1"/>
  <c r="AJ112" i="1"/>
  <c r="AH112" i="1"/>
  <c r="AR112" i="1" s="1"/>
  <c r="Z112" i="1"/>
  <c r="Y112" i="1" s="1"/>
  <c r="X112" i="1"/>
  <c r="W112" i="1"/>
  <c r="V112" i="1"/>
  <c r="K112" i="1"/>
  <c r="I112" i="1"/>
  <c r="H112" i="1"/>
  <c r="U112" i="1" s="1"/>
  <c r="G112" i="1"/>
  <c r="F112" i="1"/>
  <c r="E112" i="1"/>
  <c r="D112" i="1"/>
  <c r="C112" i="1"/>
  <c r="B112" i="1"/>
  <c r="A112" i="1"/>
  <c r="AP111" i="1"/>
  <c r="AO111" i="1"/>
  <c r="AM111" i="1"/>
  <c r="AL111" i="1"/>
  <c r="AJ111" i="1"/>
  <c r="AH111" i="1"/>
  <c r="AN111" i="1" s="1"/>
  <c r="X111" i="1"/>
  <c r="W111" i="1" s="1"/>
  <c r="V111" i="1"/>
  <c r="K111" i="1" s="1"/>
  <c r="I111" i="1"/>
  <c r="H111" i="1"/>
  <c r="U111" i="1" s="1"/>
  <c r="G111" i="1"/>
  <c r="F111" i="1"/>
  <c r="E111" i="1"/>
  <c r="D111" i="1"/>
  <c r="C111" i="1"/>
  <c r="B111" i="1"/>
  <c r="A111" i="1"/>
  <c r="AO110" i="1"/>
  <c r="AN110" i="1"/>
  <c r="AM110" i="1"/>
  <c r="AL110" i="1"/>
  <c r="Z110" i="1" s="1"/>
  <c r="P110" i="1" s="1"/>
  <c r="T110" i="1" s="1"/>
  <c r="X110" i="1"/>
  <c r="W110" i="1"/>
  <c r="V110" i="1"/>
  <c r="U110" i="1"/>
  <c r="K110" i="1"/>
  <c r="I110" i="1"/>
  <c r="H110" i="1"/>
  <c r="G110" i="1"/>
  <c r="F110" i="1"/>
  <c r="E110" i="1"/>
  <c r="D110" i="1"/>
  <c r="C110" i="1"/>
  <c r="B110" i="1"/>
  <c r="A110" i="1"/>
  <c r="AO109" i="1"/>
  <c r="AM109" i="1"/>
  <c r="AL109" i="1"/>
  <c r="X109" i="1"/>
  <c r="W109" i="1"/>
  <c r="V109" i="1"/>
  <c r="U109" i="1"/>
  <c r="O109" i="1"/>
  <c r="K109" i="1"/>
  <c r="I109" i="1"/>
  <c r="H109" i="1"/>
  <c r="G109" i="1"/>
  <c r="F109" i="1"/>
  <c r="E109" i="1"/>
  <c r="D109" i="1"/>
  <c r="C109" i="1"/>
  <c r="B109" i="1"/>
  <c r="A109" i="1"/>
  <c r="AO108" i="1"/>
  <c r="AN108" i="1"/>
  <c r="AM108" i="1"/>
  <c r="AL108" i="1"/>
  <c r="Z108" i="1" s="1"/>
  <c r="P108" i="1" s="1"/>
  <c r="T108" i="1" s="1"/>
  <c r="Y108" i="1"/>
  <c r="X108" i="1"/>
  <c r="W108" i="1"/>
  <c r="V108" i="1"/>
  <c r="U108" i="1"/>
  <c r="K108" i="1"/>
  <c r="I108" i="1"/>
  <c r="H108" i="1"/>
  <c r="G108" i="1"/>
  <c r="F108" i="1"/>
  <c r="E108" i="1"/>
  <c r="D108" i="1"/>
  <c r="C108" i="1"/>
  <c r="B108" i="1"/>
  <c r="A108" i="1"/>
  <c r="AO107" i="1"/>
  <c r="AM107" i="1"/>
  <c r="AL107" i="1"/>
  <c r="AJ107" i="1"/>
  <c r="X107" i="1"/>
  <c r="W107" i="1" s="1"/>
  <c r="V107" i="1"/>
  <c r="K107" i="1" s="1"/>
  <c r="O107" i="1" s="1"/>
  <c r="I107" i="1"/>
  <c r="H107" i="1"/>
  <c r="U107" i="1" s="1"/>
  <c r="G107" i="1"/>
  <c r="F107" i="1"/>
  <c r="E107" i="1"/>
  <c r="D107" i="1"/>
  <c r="C107" i="1"/>
  <c r="B107" i="1"/>
  <c r="A107" i="1"/>
  <c r="AO106" i="1"/>
  <c r="AN106" i="1"/>
  <c r="AM106" i="1"/>
  <c r="Z106" i="1"/>
  <c r="X106" i="1"/>
  <c r="W106" i="1" s="1"/>
  <c r="V106" i="1"/>
  <c r="K106" i="1" s="1"/>
  <c r="O106" i="1" s="1"/>
  <c r="I106" i="1"/>
  <c r="H106" i="1"/>
  <c r="G106" i="1"/>
  <c r="F106" i="1"/>
  <c r="E106" i="1"/>
  <c r="D106" i="1"/>
  <c r="C106" i="1"/>
  <c r="B106" i="1"/>
  <c r="A106" i="1"/>
  <c r="AO105" i="1"/>
  <c r="AM105" i="1"/>
  <c r="AL105" i="1"/>
  <c r="AJ105" i="1"/>
  <c r="AN105" i="1" s="1"/>
  <c r="X105" i="1"/>
  <c r="W105" i="1"/>
  <c r="V105" i="1"/>
  <c r="K105" i="1"/>
  <c r="I105" i="1"/>
  <c r="H105" i="1"/>
  <c r="U105" i="1" s="1"/>
  <c r="G105" i="1"/>
  <c r="F105" i="1"/>
  <c r="E105" i="1"/>
  <c r="D105" i="1"/>
  <c r="C105" i="1"/>
  <c r="B105" i="1"/>
  <c r="A105" i="1"/>
  <c r="AO104" i="1"/>
  <c r="AM104" i="1"/>
  <c r="AL104" i="1"/>
  <c r="AJ104" i="1"/>
  <c r="X104" i="1"/>
  <c r="W104" i="1"/>
  <c r="V104" i="1"/>
  <c r="K104" i="1"/>
  <c r="O104" i="1" s="1"/>
  <c r="I104" i="1"/>
  <c r="H104" i="1"/>
  <c r="U104" i="1" s="1"/>
  <c r="G104" i="1"/>
  <c r="F104" i="1"/>
  <c r="E104" i="1"/>
  <c r="D104" i="1"/>
  <c r="C104" i="1"/>
  <c r="B104" i="1"/>
  <c r="A104" i="1"/>
  <c r="AQ103" i="1"/>
  <c r="AP103" i="1"/>
  <c r="AO103" i="1"/>
  <c r="AM103" i="1"/>
  <c r="AL103" i="1"/>
  <c r="AJ103" i="1"/>
  <c r="AN103" i="1" s="1"/>
  <c r="AC103" i="1"/>
  <c r="Z103" i="1"/>
  <c r="X103" i="1"/>
  <c r="W103" i="1" s="1"/>
  <c r="V103" i="1"/>
  <c r="K103" i="1" s="1"/>
  <c r="U103" i="1"/>
  <c r="O103" i="1"/>
  <c r="I103" i="1"/>
  <c r="H103" i="1"/>
  <c r="G103" i="1"/>
  <c r="F103" i="1"/>
  <c r="E103" i="1"/>
  <c r="D103" i="1"/>
  <c r="C103" i="1"/>
  <c r="B103" i="1"/>
  <c r="A103" i="1"/>
  <c r="AQ102" i="1"/>
  <c r="AP102" i="1"/>
  <c r="AO102" i="1"/>
  <c r="AM102" i="1"/>
  <c r="AL102" i="1"/>
  <c r="AJ102" i="1"/>
  <c r="AH102" i="1"/>
  <c r="AR102" i="1" s="1"/>
  <c r="Z102" i="1"/>
  <c r="X102" i="1"/>
  <c r="W102" i="1" s="1"/>
  <c r="V102" i="1"/>
  <c r="K102" i="1" s="1"/>
  <c r="I102" i="1"/>
  <c r="H102" i="1"/>
  <c r="U102" i="1" s="1"/>
  <c r="G102" i="1"/>
  <c r="F102" i="1"/>
  <c r="E102" i="1"/>
  <c r="D102" i="1"/>
  <c r="C102" i="1"/>
  <c r="B102" i="1"/>
  <c r="A102" i="1"/>
  <c r="AP101" i="1"/>
  <c r="AO101" i="1"/>
  <c r="AM101" i="1"/>
  <c r="AL101" i="1"/>
  <c r="AJ101" i="1"/>
  <c r="X101" i="1"/>
  <c r="W101" i="1" s="1"/>
  <c r="V101" i="1"/>
  <c r="K101" i="1" s="1"/>
  <c r="I101" i="1"/>
  <c r="H101" i="1"/>
  <c r="U101" i="1" s="1"/>
  <c r="G101" i="1"/>
  <c r="F101" i="1"/>
  <c r="E101" i="1"/>
  <c r="D101" i="1"/>
  <c r="C101" i="1"/>
  <c r="B101" i="1"/>
  <c r="A101" i="1"/>
  <c r="AP100" i="1"/>
  <c r="AO100" i="1"/>
  <c r="AM100" i="1"/>
  <c r="AL100" i="1"/>
  <c r="AJ100" i="1"/>
  <c r="AH100" i="1"/>
  <c r="AN100" i="1" s="1"/>
  <c r="X100" i="1"/>
  <c r="W100" i="1"/>
  <c r="V100" i="1"/>
  <c r="U100" i="1"/>
  <c r="K100" i="1"/>
  <c r="I100" i="1"/>
  <c r="H100" i="1"/>
  <c r="G100" i="1"/>
  <c r="F100" i="1"/>
  <c r="E100" i="1"/>
  <c r="D100" i="1"/>
  <c r="C100" i="1"/>
  <c r="B100" i="1"/>
  <c r="A100" i="1"/>
  <c r="AP99" i="1"/>
  <c r="AO99" i="1"/>
  <c r="AM99" i="1"/>
  <c r="AL99" i="1"/>
  <c r="AJ99" i="1"/>
  <c r="AQ99" i="1" s="1"/>
  <c r="AH99" i="1"/>
  <c r="Z99" i="1"/>
  <c r="X99" i="1"/>
  <c r="W99" i="1" s="1"/>
  <c r="V99" i="1"/>
  <c r="K99" i="1" s="1"/>
  <c r="I99" i="1"/>
  <c r="H99" i="1"/>
  <c r="U99" i="1" s="1"/>
  <c r="G99" i="1"/>
  <c r="F99" i="1"/>
  <c r="E99" i="1"/>
  <c r="D99" i="1"/>
  <c r="C99" i="1"/>
  <c r="B99" i="1"/>
  <c r="A99" i="1"/>
  <c r="AP98" i="1"/>
  <c r="AO98" i="1"/>
  <c r="AM98" i="1"/>
  <c r="AL98" i="1"/>
  <c r="AJ98" i="1"/>
  <c r="AQ98" i="1" s="1"/>
  <c r="AH98" i="1"/>
  <c r="AN98" i="1" s="1"/>
  <c r="X98" i="1"/>
  <c r="W98" i="1"/>
  <c r="V98" i="1"/>
  <c r="U98" i="1"/>
  <c r="K98" i="1"/>
  <c r="I98" i="1"/>
  <c r="H98" i="1"/>
  <c r="G98" i="1"/>
  <c r="F98" i="1"/>
  <c r="E98" i="1"/>
  <c r="D98" i="1"/>
  <c r="C98" i="1"/>
  <c r="B98" i="1"/>
  <c r="A98" i="1"/>
  <c r="AQ97" i="1"/>
  <c r="AP97" i="1"/>
  <c r="AO97" i="1"/>
  <c r="AM97" i="1"/>
  <c r="AL97" i="1"/>
  <c r="AN97" i="1" s="1"/>
  <c r="Z97" i="1"/>
  <c r="X97" i="1"/>
  <c r="W97" i="1" s="1"/>
  <c r="V97" i="1"/>
  <c r="K97" i="1" s="1"/>
  <c r="O97" i="1"/>
  <c r="I97" i="1"/>
  <c r="H97" i="1"/>
  <c r="U97" i="1" s="1"/>
  <c r="G97" i="1"/>
  <c r="F97" i="1"/>
  <c r="E97" i="1"/>
  <c r="D97" i="1"/>
  <c r="C97" i="1"/>
  <c r="B97" i="1"/>
  <c r="A97" i="1"/>
  <c r="AR96" i="1"/>
  <c r="AP96" i="1"/>
  <c r="AO96" i="1"/>
  <c r="AM96" i="1"/>
  <c r="AL96" i="1"/>
  <c r="AJ96" i="1"/>
  <c r="X96" i="1"/>
  <c r="W96" i="1"/>
  <c r="V96" i="1"/>
  <c r="K96" i="1"/>
  <c r="I96" i="1"/>
  <c r="H96" i="1"/>
  <c r="G96" i="1"/>
  <c r="F96" i="1"/>
  <c r="E96" i="1"/>
  <c r="D96" i="1"/>
  <c r="C96" i="1"/>
  <c r="B96" i="1"/>
  <c r="A96" i="1"/>
  <c r="AQ95" i="1"/>
  <c r="AP95" i="1"/>
  <c r="AO95" i="1"/>
  <c r="AM95" i="1"/>
  <c r="AL95" i="1"/>
  <c r="AJ95" i="1"/>
  <c r="Z95" i="1" s="1"/>
  <c r="AH95" i="1"/>
  <c r="AN95" i="1" s="1"/>
  <c r="X95" i="1"/>
  <c r="W95" i="1" s="1"/>
  <c r="V95" i="1"/>
  <c r="K95" i="1" s="1"/>
  <c r="I95" i="1"/>
  <c r="H95" i="1"/>
  <c r="U95" i="1" s="1"/>
  <c r="G95" i="1"/>
  <c r="F95" i="1"/>
  <c r="E95" i="1"/>
  <c r="D95" i="1"/>
  <c r="C95" i="1"/>
  <c r="B95" i="1"/>
  <c r="A95" i="1"/>
  <c r="AP94" i="1"/>
  <c r="AO94" i="1"/>
  <c r="AM94" i="1"/>
  <c r="AL94" i="1"/>
  <c r="X94" i="1"/>
  <c r="W94" i="1"/>
  <c r="V94" i="1"/>
  <c r="O94" i="1"/>
  <c r="K94" i="1"/>
  <c r="I94" i="1"/>
  <c r="H94" i="1"/>
  <c r="U94" i="1" s="1"/>
  <c r="G94" i="1"/>
  <c r="F94" i="1"/>
  <c r="E94" i="1"/>
  <c r="D94" i="1"/>
  <c r="C94" i="1"/>
  <c r="B94" i="1"/>
  <c r="A94" i="1"/>
  <c r="AQ93" i="1"/>
  <c r="AP93" i="1"/>
  <c r="AO93" i="1"/>
  <c r="AM93" i="1"/>
  <c r="AL93" i="1"/>
  <c r="AJ93" i="1"/>
  <c r="AH93" i="1"/>
  <c r="AN93" i="1" s="1"/>
  <c r="Z93" i="1"/>
  <c r="Y93" i="1" s="1"/>
  <c r="X93" i="1"/>
  <c r="W93" i="1" s="1"/>
  <c r="V93" i="1"/>
  <c r="K93" i="1" s="1"/>
  <c r="P93" i="1"/>
  <c r="I93" i="1"/>
  <c r="H93" i="1"/>
  <c r="U93" i="1" s="1"/>
  <c r="G93" i="1"/>
  <c r="F93" i="1"/>
  <c r="E93" i="1"/>
  <c r="D93" i="1"/>
  <c r="C93" i="1"/>
  <c r="B93" i="1"/>
  <c r="A93" i="1"/>
  <c r="AP92" i="1"/>
  <c r="AO92" i="1"/>
  <c r="AN92" i="1"/>
  <c r="AM92" i="1"/>
  <c r="AL92" i="1"/>
  <c r="X92" i="1"/>
  <c r="W92" i="1"/>
  <c r="V92" i="1"/>
  <c r="U92" i="1"/>
  <c r="O92" i="1"/>
  <c r="K92" i="1"/>
  <c r="I92" i="1"/>
  <c r="H92" i="1"/>
  <c r="G92" i="1"/>
  <c r="F92" i="1"/>
  <c r="E92" i="1"/>
  <c r="D92" i="1"/>
  <c r="C92" i="1"/>
  <c r="B92" i="1"/>
  <c r="A92" i="1"/>
  <c r="AP91" i="1"/>
  <c r="AO91" i="1"/>
  <c r="AK91" i="1"/>
  <c r="AJ91" i="1"/>
  <c r="AI91" i="1"/>
  <c r="AH91" i="1"/>
  <c r="AG91" i="1"/>
  <c r="AF91" i="1"/>
  <c r="AE91" i="1"/>
  <c r="AD91" i="1"/>
  <c r="AC91" i="1"/>
  <c r="AB91" i="1"/>
  <c r="AB78" i="1" s="1"/>
  <c r="AA91" i="1"/>
  <c r="S91" i="1"/>
  <c r="R91" i="1"/>
  <c r="Q91" i="1"/>
  <c r="N91" i="1"/>
  <c r="M91" i="1"/>
  <c r="L91" i="1"/>
  <c r="J91" i="1"/>
  <c r="G91" i="1"/>
  <c r="F91" i="1"/>
  <c r="E91" i="1"/>
  <c r="D91" i="1"/>
  <c r="C91" i="1"/>
  <c r="B91" i="1"/>
  <c r="A91" i="1"/>
  <c r="AQ90" i="1"/>
  <c r="AP90" i="1"/>
  <c r="AO90" i="1"/>
  <c r="AN90" i="1"/>
  <c r="AM90" i="1"/>
  <c r="G90" i="1"/>
  <c r="F90" i="1"/>
  <c r="E90" i="1"/>
  <c r="D90" i="1"/>
  <c r="C90" i="1"/>
  <c r="B90" i="1"/>
  <c r="A90" i="1"/>
  <c r="AO89" i="1"/>
  <c r="AN89" i="1"/>
  <c r="AM89" i="1"/>
  <c r="AL89" i="1"/>
  <c r="Z89" i="1"/>
  <c r="Y89" i="1" s="1"/>
  <c r="X89" i="1"/>
  <c r="W89" i="1" s="1"/>
  <c r="V89" i="1"/>
  <c r="K89" i="1" s="1"/>
  <c r="I89" i="1"/>
  <c r="H89" i="1"/>
  <c r="U89" i="1" s="1"/>
  <c r="G89" i="1"/>
  <c r="F89" i="1"/>
  <c r="E89" i="1"/>
  <c r="D89" i="1"/>
  <c r="C89" i="1"/>
  <c r="B89" i="1"/>
  <c r="A89" i="1"/>
  <c r="AO88" i="1"/>
  <c r="AN88" i="1"/>
  <c r="AM88" i="1"/>
  <c r="AL88" i="1"/>
  <c r="Z88" i="1" s="1"/>
  <c r="P88" i="1" s="1"/>
  <c r="X88" i="1"/>
  <c r="W88" i="1"/>
  <c r="V88" i="1"/>
  <c r="K88" i="1"/>
  <c r="I88" i="1"/>
  <c r="H88" i="1"/>
  <c r="U88" i="1" s="1"/>
  <c r="G88" i="1"/>
  <c r="F88" i="1"/>
  <c r="E88" i="1"/>
  <c r="D88" i="1"/>
  <c r="C88" i="1"/>
  <c r="B88" i="1"/>
  <c r="A88" i="1"/>
  <c r="AO87" i="1"/>
  <c r="AM87" i="1"/>
  <c r="AL87" i="1"/>
  <c r="AJ87" i="1"/>
  <c r="X87" i="1"/>
  <c r="W87" i="1"/>
  <c r="V87" i="1"/>
  <c r="U87" i="1"/>
  <c r="K87" i="1"/>
  <c r="I87" i="1"/>
  <c r="H87" i="1"/>
  <c r="G87" i="1"/>
  <c r="F87" i="1"/>
  <c r="E87" i="1"/>
  <c r="D87" i="1"/>
  <c r="C87" i="1"/>
  <c r="B87" i="1"/>
  <c r="A87" i="1"/>
  <c r="AO86" i="1"/>
  <c r="AM86" i="1"/>
  <c r="AL86" i="1"/>
  <c r="AJ86" i="1"/>
  <c r="X86" i="1"/>
  <c r="W86" i="1"/>
  <c r="V86" i="1"/>
  <c r="K86" i="1"/>
  <c r="I86" i="1"/>
  <c r="H86" i="1"/>
  <c r="U86" i="1" s="1"/>
  <c r="G86" i="1"/>
  <c r="F86" i="1"/>
  <c r="E86" i="1"/>
  <c r="D86" i="1"/>
  <c r="C86" i="1"/>
  <c r="B86" i="1"/>
  <c r="A86" i="1"/>
  <c r="AO85" i="1"/>
  <c r="AM85" i="1"/>
  <c r="AL85" i="1"/>
  <c r="AJ85" i="1"/>
  <c r="X85" i="1"/>
  <c r="W85" i="1"/>
  <c r="V85" i="1"/>
  <c r="U85" i="1"/>
  <c r="K85" i="1"/>
  <c r="I85" i="1"/>
  <c r="H85" i="1"/>
  <c r="G85" i="1"/>
  <c r="F85" i="1"/>
  <c r="E85" i="1"/>
  <c r="D85" i="1"/>
  <c r="C85" i="1"/>
  <c r="B85" i="1"/>
  <c r="A85" i="1"/>
  <c r="AO84" i="1"/>
  <c r="AM84" i="1"/>
  <c r="AL84" i="1"/>
  <c r="AJ84" i="1"/>
  <c r="X84" i="1"/>
  <c r="W84" i="1"/>
  <c r="V84" i="1"/>
  <c r="K84" i="1"/>
  <c r="I84" i="1"/>
  <c r="H84" i="1"/>
  <c r="U84" i="1" s="1"/>
  <c r="G84" i="1"/>
  <c r="F84" i="1"/>
  <c r="E84" i="1"/>
  <c r="D84" i="1"/>
  <c r="C84" i="1"/>
  <c r="B84" i="1"/>
  <c r="A84" i="1"/>
  <c r="AQ83" i="1"/>
  <c r="AP83" i="1"/>
  <c r="AO83" i="1"/>
  <c r="AM83" i="1"/>
  <c r="AL83" i="1"/>
  <c r="AJ83" i="1"/>
  <c r="X83" i="1"/>
  <c r="W83" i="1"/>
  <c r="V83" i="1"/>
  <c r="U83" i="1"/>
  <c r="K83" i="1"/>
  <c r="I83" i="1"/>
  <c r="H83" i="1"/>
  <c r="G83" i="1"/>
  <c r="F83" i="1"/>
  <c r="E83" i="1"/>
  <c r="D83" i="1"/>
  <c r="C83" i="1"/>
  <c r="B83" i="1"/>
  <c r="A83" i="1"/>
  <c r="AR82" i="1"/>
  <c r="AP82" i="1"/>
  <c r="AO82" i="1"/>
  <c r="AM82" i="1"/>
  <c r="AL82" i="1"/>
  <c r="AJ82" i="1"/>
  <c r="X82" i="1"/>
  <c r="W82" i="1" s="1"/>
  <c r="V82" i="1"/>
  <c r="N82" i="1"/>
  <c r="M82" i="1"/>
  <c r="I82" i="1"/>
  <c r="H82" i="1"/>
  <c r="U82" i="1" s="1"/>
  <c r="G82" i="1"/>
  <c r="F82" i="1"/>
  <c r="E82" i="1"/>
  <c r="D82" i="1"/>
  <c r="C82" i="1"/>
  <c r="B82" i="1"/>
  <c r="A82" i="1"/>
  <c r="AP81" i="1"/>
  <c r="AO81" i="1"/>
  <c r="AM81" i="1"/>
  <c r="AL81" i="1"/>
  <c r="AJ81" i="1"/>
  <c r="AH81" i="1"/>
  <c r="AN81" i="1" s="1"/>
  <c r="X81" i="1"/>
  <c r="W81" i="1"/>
  <c r="V81" i="1"/>
  <c r="U81" i="1"/>
  <c r="K81" i="1"/>
  <c r="I81" i="1"/>
  <c r="H81" i="1"/>
  <c r="G81" i="1"/>
  <c r="F81" i="1"/>
  <c r="E81" i="1"/>
  <c r="D81" i="1"/>
  <c r="C81" i="1"/>
  <c r="B81" i="1"/>
  <c r="A81" i="1"/>
  <c r="AP80" i="1"/>
  <c r="AO80" i="1"/>
  <c r="AM80" i="1"/>
  <c r="AL80" i="1"/>
  <c r="AJ80" i="1"/>
  <c r="X80" i="1"/>
  <c r="W80" i="1"/>
  <c r="V80" i="1"/>
  <c r="U80" i="1"/>
  <c r="N80" i="1"/>
  <c r="K80" i="1"/>
  <c r="I80" i="1"/>
  <c r="H80" i="1"/>
  <c r="G80" i="1"/>
  <c r="F80" i="1"/>
  <c r="E80" i="1"/>
  <c r="D80" i="1"/>
  <c r="C80" i="1"/>
  <c r="B80" i="1"/>
  <c r="A80" i="1"/>
  <c r="AP79" i="1"/>
  <c r="AO79" i="1"/>
  <c r="AM79" i="1"/>
  <c r="AL79" i="1"/>
  <c r="AN79" i="1" s="1"/>
  <c r="AJ79" i="1"/>
  <c r="AQ79" i="1" s="1"/>
  <c r="X79" i="1"/>
  <c r="W79" i="1" s="1"/>
  <c r="V79" i="1"/>
  <c r="K79" i="1" s="1"/>
  <c r="I79" i="1"/>
  <c r="H79" i="1"/>
  <c r="U79" i="1" s="1"/>
  <c r="G79" i="1"/>
  <c r="F79" i="1"/>
  <c r="E79" i="1"/>
  <c r="D79" i="1"/>
  <c r="C79" i="1"/>
  <c r="B79" i="1"/>
  <c r="A79" i="1"/>
  <c r="AP78" i="1"/>
  <c r="AO78" i="1"/>
  <c r="AK78" i="1"/>
  <c r="AI78" i="1"/>
  <c r="AH78" i="1"/>
  <c r="AG78" i="1"/>
  <c r="AF78" i="1"/>
  <c r="AE78" i="1"/>
  <c r="AD78" i="1"/>
  <c r="AC78" i="1"/>
  <c r="AA78" i="1"/>
  <c r="J78" i="1"/>
  <c r="H78" i="1"/>
  <c r="H23" i="1" s="1"/>
  <c r="G78" i="1"/>
  <c r="F78" i="1"/>
  <c r="E78" i="1"/>
  <c r="D78" i="1"/>
  <c r="C78" i="1"/>
  <c r="B78" i="1"/>
  <c r="A78" i="1"/>
  <c r="AR77" i="1"/>
  <c r="AP77" i="1"/>
  <c r="AO77" i="1"/>
  <c r="AM77" i="1"/>
  <c r="AL77" i="1"/>
  <c r="AL76" i="1" s="1"/>
  <c r="AJ77" i="1"/>
  <c r="AQ77" i="1" s="1"/>
  <c r="AH77" i="1"/>
  <c r="AH76" i="1" s="1"/>
  <c r="X77" i="1"/>
  <c r="W77" i="1"/>
  <c r="V77" i="1"/>
  <c r="U77" i="1"/>
  <c r="K77" i="1"/>
  <c r="I77" i="1"/>
  <c r="H77" i="1"/>
  <c r="H76" i="1" s="1"/>
  <c r="G77" i="1"/>
  <c r="F77" i="1"/>
  <c r="E77" i="1"/>
  <c r="D77" i="1"/>
  <c r="C77" i="1"/>
  <c r="B77" i="1"/>
  <c r="A77" i="1"/>
  <c r="AO76" i="1"/>
  <c r="AM76" i="1"/>
  <c r="AK76" i="1"/>
  <c r="AK74" i="1" s="1"/>
  <c r="AJ76" i="1"/>
  <c r="AI76" i="1"/>
  <c r="AI74" i="1" s="1"/>
  <c r="AG76" i="1"/>
  <c r="AF76" i="1"/>
  <c r="AE76" i="1"/>
  <c r="AD76" i="1"/>
  <c r="AC76" i="1"/>
  <c r="AQ76" i="1" s="1"/>
  <c r="AB76" i="1"/>
  <c r="AA76" i="1"/>
  <c r="X76" i="1"/>
  <c r="W76" i="1"/>
  <c r="V76" i="1"/>
  <c r="U76" i="1"/>
  <c r="U74" i="1" s="1"/>
  <c r="T76" i="1"/>
  <c r="S76" i="1"/>
  <c r="R76" i="1"/>
  <c r="Q76" i="1"/>
  <c r="Q74" i="1" s="1"/>
  <c r="O76" i="1"/>
  <c r="N76" i="1"/>
  <c r="M76" i="1"/>
  <c r="L76" i="1"/>
  <c r="K76" i="1"/>
  <c r="J76" i="1"/>
  <c r="I76" i="1"/>
  <c r="G76" i="1"/>
  <c r="F76" i="1"/>
  <c r="E76" i="1"/>
  <c r="D76" i="1"/>
  <c r="C76" i="1"/>
  <c r="B76" i="1"/>
  <c r="A76" i="1"/>
  <c r="AQ75" i="1"/>
  <c r="AP75" i="1"/>
  <c r="AO75" i="1"/>
  <c r="AN75" i="1"/>
  <c r="AM75" i="1"/>
  <c r="G75" i="1"/>
  <c r="F75" i="1"/>
  <c r="E75" i="1"/>
  <c r="D75" i="1"/>
  <c r="C75" i="1"/>
  <c r="B75" i="1"/>
  <c r="A75" i="1"/>
  <c r="AO74" i="1"/>
  <c r="AL74" i="1"/>
  <c r="AJ74" i="1"/>
  <c r="AH74" i="1"/>
  <c r="AG74" i="1"/>
  <c r="AF74" i="1"/>
  <c r="AE74" i="1"/>
  <c r="AD74" i="1"/>
  <c r="AN74" i="1" s="1"/>
  <c r="AC74" i="1"/>
  <c r="AB74" i="1"/>
  <c r="AA74" i="1"/>
  <c r="X74" i="1"/>
  <c r="W74" i="1"/>
  <c r="V74" i="1"/>
  <c r="T74" i="1"/>
  <c r="S74" i="1"/>
  <c r="R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AP73" i="1"/>
  <c r="AO73" i="1"/>
  <c r="AN73" i="1"/>
  <c r="AM73" i="1"/>
  <c r="AL73" i="1"/>
  <c r="AL71" i="1" s="1"/>
  <c r="AK73" i="1"/>
  <c r="AJ73" i="1"/>
  <c r="AI73" i="1"/>
  <c r="AH73" i="1"/>
  <c r="AH71" i="1" s="1"/>
  <c r="AG73" i="1"/>
  <c r="AF73" i="1"/>
  <c r="AE73" i="1"/>
  <c r="AD73" i="1"/>
  <c r="AD71" i="1" s="1"/>
  <c r="AC73" i="1"/>
  <c r="AQ73" i="1" s="1"/>
  <c r="AB73" i="1"/>
  <c r="AA73" i="1"/>
  <c r="Z73" i="1"/>
  <c r="Z71" i="1" s="1"/>
  <c r="Y73" i="1"/>
  <c r="X73" i="1"/>
  <c r="W73" i="1"/>
  <c r="V73" i="1"/>
  <c r="V71" i="1" s="1"/>
  <c r="U73" i="1"/>
  <c r="T73" i="1"/>
  <c r="S73" i="1"/>
  <c r="R73" i="1"/>
  <c r="R71" i="1" s="1"/>
  <c r="Q73" i="1"/>
  <c r="P73" i="1"/>
  <c r="O73" i="1"/>
  <c r="N73" i="1"/>
  <c r="N71" i="1" s="1"/>
  <c r="M73" i="1"/>
  <c r="L73" i="1"/>
  <c r="K73" i="1"/>
  <c r="J73" i="1"/>
  <c r="J71" i="1" s="1"/>
  <c r="I73" i="1"/>
  <c r="H73" i="1"/>
  <c r="G73" i="1"/>
  <c r="F73" i="1"/>
  <c r="E73" i="1"/>
  <c r="D73" i="1"/>
  <c r="C73" i="1"/>
  <c r="B73" i="1"/>
  <c r="A73" i="1"/>
  <c r="AO72" i="1"/>
  <c r="AN72" i="1"/>
  <c r="AM72" i="1"/>
  <c r="AL72" i="1"/>
  <c r="AK72" i="1"/>
  <c r="AK71" i="1" s="1"/>
  <c r="AJ72" i="1"/>
  <c r="AI72" i="1"/>
  <c r="AH72" i="1"/>
  <c r="AG72" i="1"/>
  <c r="AG71" i="1" s="1"/>
  <c r="AF72" i="1"/>
  <c r="AE72" i="1"/>
  <c r="AD72" i="1"/>
  <c r="AC72" i="1"/>
  <c r="AB72" i="1"/>
  <c r="AA72" i="1"/>
  <c r="Z72" i="1"/>
  <c r="Y72" i="1"/>
  <c r="Y71" i="1" s="1"/>
  <c r="X72" i="1"/>
  <c r="W72" i="1"/>
  <c r="V72" i="1"/>
  <c r="U72" i="1"/>
  <c r="U71" i="1" s="1"/>
  <c r="T72" i="1"/>
  <c r="S72" i="1"/>
  <c r="R72" i="1"/>
  <c r="Q72" i="1"/>
  <c r="Q71" i="1" s="1"/>
  <c r="P72" i="1"/>
  <c r="O72" i="1"/>
  <c r="N72" i="1"/>
  <c r="M72" i="1"/>
  <c r="M71" i="1" s="1"/>
  <c r="L72" i="1"/>
  <c r="K72" i="1"/>
  <c r="J72" i="1"/>
  <c r="I72" i="1"/>
  <c r="I71" i="1" s="1"/>
  <c r="H72" i="1"/>
  <c r="G72" i="1"/>
  <c r="F72" i="1"/>
  <c r="E72" i="1"/>
  <c r="D72" i="1"/>
  <c r="C72" i="1"/>
  <c r="B72" i="1"/>
  <c r="A72" i="1"/>
  <c r="AO71" i="1"/>
  <c r="AJ71" i="1"/>
  <c r="AI71" i="1"/>
  <c r="AF71" i="1"/>
  <c r="AN71" i="1" s="1"/>
  <c r="AE71" i="1"/>
  <c r="AB71" i="1"/>
  <c r="AA71" i="1"/>
  <c r="X71" i="1"/>
  <c r="W71" i="1"/>
  <c r="T71" i="1"/>
  <c r="S71" i="1"/>
  <c r="P71" i="1"/>
  <c r="O71" i="1"/>
  <c r="L71" i="1"/>
  <c r="K71" i="1"/>
  <c r="H71" i="1"/>
  <c r="G71" i="1"/>
  <c r="F71" i="1"/>
  <c r="E71" i="1"/>
  <c r="D71" i="1"/>
  <c r="C71" i="1"/>
  <c r="B71" i="1"/>
  <c r="A71" i="1"/>
  <c r="AQ70" i="1"/>
  <c r="AP70" i="1"/>
  <c r="AO70" i="1"/>
  <c r="AN70" i="1"/>
  <c r="AM70" i="1"/>
  <c r="G70" i="1"/>
  <c r="F70" i="1"/>
  <c r="E70" i="1"/>
  <c r="D70" i="1"/>
  <c r="C70" i="1"/>
  <c r="B70" i="1"/>
  <c r="A70" i="1"/>
  <c r="AQ69" i="1"/>
  <c r="AP69" i="1"/>
  <c r="AO69" i="1"/>
  <c r="AN69" i="1"/>
  <c r="AM69" i="1"/>
  <c r="G69" i="1"/>
  <c r="F69" i="1"/>
  <c r="E69" i="1"/>
  <c r="D69" i="1"/>
  <c r="C69" i="1"/>
  <c r="B69" i="1"/>
  <c r="A69" i="1"/>
  <c r="AQ68" i="1"/>
  <c r="AP68" i="1"/>
  <c r="AO68" i="1"/>
  <c r="AN68" i="1"/>
  <c r="AM68" i="1"/>
  <c r="G68" i="1"/>
  <c r="F68" i="1"/>
  <c r="E68" i="1"/>
  <c r="D68" i="1"/>
  <c r="C68" i="1"/>
  <c r="B68" i="1"/>
  <c r="A68" i="1"/>
  <c r="AR67" i="1"/>
  <c r="AP67" i="1"/>
  <c r="AO67" i="1"/>
  <c r="AN67" i="1"/>
  <c r="AM67" i="1"/>
  <c r="AL67" i="1"/>
  <c r="AQ67" i="1" s="1"/>
  <c r="X67" i="1"/>
  <c r="W67" i="1"/>
  <c r="V67" i="1"/>
  <c r="U67" i="1"/>
  <c r="N67" i="1"/>
  <c r="M67" i="1"/>
  <c r="K67" i="1"/>
  <c r="K65" i="1" s="1"/>
  <c r="I67" i="1"/>
  <c r="H67" i="1"/>
  <c r="G67" i="1"/>
  <c r="F67" i="1"/>
  <c r="E67" i="1"/>
  <c r="D67" i="1"/>
  <c r="C67" i="1"/>
  <c r="B67" i="1"/>
  <c r="A67" i="1"/>
  <c r="AR66" i="1"/>
  <c r="AP66" i="1"/>
  <c r="AO66" i="1"/>
  <c r="AM66" i="1"/>
  <c r="AL66" i="1"/>
  <c r="X66" i="1"/>
  <c r="W66" i="1"/>
  <c r="V66" i="1"/>
  <c r="N66" i="1"/>
  <c r="N65" i="1" s="1"/>
  <c r="M66" i="1"/>
  <c r="K66" i="1"/>
  <c r="I66" i="1"/>
  <c r="H66" i="1"/>
  <c r="G66" i="1"/>
  <c r="F66" i="1"/>
  <c r="E66" i="1"/>
  <c r="D66" i="1"/>
  <c r="C66" i="1"/>
  <c r="B66" i="1"/>
  <c r="A66" i="1"/>
  <c r="AO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X65" i="1"/>
  <c r="W65" i="1"/>
  <c r="V65" i="1"/>
  <c r="T65" i="1"/>
  <c r="S65" i="1"/>
  <c r="R65" i="1"/>
  <c r="Q65" i="1"/>
  <c r="O65" i="1"/>
  <c r="M65" i="1"/>
  <c r="L65" i="1"/>
  <c r="J65" i="1"/>
  <c r="I65" i="1"/>
  <c r="G65" i="1"/>
  <c r="F65" i="1"/>
  <c r="E65" i="1"/>
  <c r="D65" i="1"/>
  <c r="C65" i="1"/>
  <c r="B65" i="1"/>
  <c r="A65" i="1"/>
  <c r="AQ64" i="1"/>
  <c r="AP64" i="1"/>
  <c r="AO64" i="1"/>
  <c r="AN64" i="1"/>
  <c r="AM64" i="1"/>
  <c r="G64" i="1"/>
  <c r="F64" i="1"/>
  <c r="E64" i="1"/>
  <c r="D64" i="1"/>
  <c r="C64" i="1"/>
  <c r="B64" i="1"/>
  <c r="A64" i="1"/>
  <c r="AQ63" i="1"/>
  <c r="AP63" i="1"/>
  <c r="AO63" i="1"/>
  <c r="AN63" i="1"/>
  <c r="AM63" i="1"/>
  <c r="G63" i="1"/>
  <c r="F63" i="1"/>
  <c r="E63" i="1"/>
  <c r="D63" i="1"/>
  <c r="C63" i="1"/>
  <c r="B63" i="1"/>
  <c r="A63" i="1"/>
  <c r="AQ62" i="1"/>
  <c r="AP62" i="1"/>
  <c r="AO62" i="1"/>
  <c r="AN62" i="1"/>
  <c r="AM62" i="1"/>
  <c r="G62" i="1"/>
  <c r="F62" i="1"/>
  <c r="E62" i="1"/>
  <c r="D62" i="1"/>
  <c r="C62" i="1"/>
  <c r="B62" i="1"/>
  <c r="A62" i="1"/>
  <c r="AR61" i="1"/>
  <c r="AQ61" i="1"/>
  <c r="AP61" i="1"/>
  <c r="AO61" i="1"/>
  <c r="AM61" i="1"/>
  <c r="AL61" i="1"/>
  <c r="AJ61" i="1"/>
  <c r="AN61" i="1" s="1"/>
  <c r="X61" i="1"/>
  <c r="W61" i="1" s="1"/>
  <c r="V61" i="1"/>
  <c r="K61" i="1"/>
  <c r="I61" i="1"/>
  <c r="H61" i="1"/>
  <c r="U61" i="1" s="1"/>
  <c r="G61" i="1"/>
  <c r="F61" i="1"/>
  <c r="E61" i="1"/>
  <c r="D61" i="1"/>
  <c r="C61" i="1"/>
  <c r="B61" i="1"/>
  <c r="A61" i="1"/>
  <c r="AR60" i="1"/>
  <c r="AQ60" i="1"/>
  <c r="AP60" i="1"/>
  <c r="AO60" i="1"/>
  <c r="AN60" i="1"/>
  <c r="AN59" i="1" s="1"/>
  <c r="AM60" i="1"/>
  <c r="AL60" i="1"/>
  <c r="Z60" i="1" s="1"/>
  <c r="X60" i="1"/>
  <c r="W60" i="1" s="1"/>
  <c r="V60" i="1"/>
  <c r="K60" i="1" s="1"/>
  <c r="U60" i="1"/>
  <c r="S60" i="1"/>
  <c r="R60" i="1"/>
  <c r="N60" i="1"/>
  <c r="N59" i="1" s="1"/>
  <c r="M60" i="1"/>
  <c r="I60" i="1"/>
  <c r="H60" i="1"/>
  <c r="H59" i="1" s="1"/>
  <c r="G60" i="1"/>
  <c r="F60" i="1"/>
  <c r="E60" i="1"/>
  <c r="D60" i="1"/>
  <c r="C60" i="1"/>
  <c r="B60" i="1"/>
  <c r="A60" i="1"/>
  <c r="AO59" i="1"/>
  <c r="AM59" i="1"/>
  <c r="AL59" i="1"/>
  <c r="AK59" i="1"/>
  <c r="AJ59" i="1"/>
  <c r="AI59" i="1"/>
  <c r="AI58" i="1" s="1"/>
  <c r="AI14" i="1" s="1"/>
  <c r="AH59" i="1"/>
  <c r="AG59" i="1"/>
  <c r="AF59" i="1"/>
  <c r="AE59" i="1"/>
  <c r="AD59" i="1"/>
  <c r="AC59" i="1"/>
  <c r="AB59" i="1"/>
  <c r="AA59" i="1"/>
  <c r="AA58" i="1" s="1"/>
  <c r="AA14" i="1" s="1"/>
  <c r="X59" i="1"/>
  <c r="W59" i="1"/>
  <c r="W58" i="1" s="1"/>
  <c r="V59" i="1"/>
  <c r="T59" i="1"/>
  <c r="S59" i="1"/>
  <c r="S58" i="1" s="1"/>
  <c r="R59" i="1"/>
  <c r="Q59" i="1"/>
  <c r="O59" i="1"/>
  <c r="O58" i="1" s="1"/>
  <c r="M59" i="1"/>
  <c r="L59" i="1"/>
  <c r="K59" i="1"/>
  <c r="J59" i="1"/>
  <c r="I59" i="1"/>
  <c r="G59" i="1"/>
  <c r="F59" i="1"/>
  <c r="E59" i="1"/>
  <c r="D59" i="1"/>
  <c r="C59" i="1"/>
  <c r="B59" i="1"/>
  <c r="A59" i="1"/>
  <c r="AO58" i="1"/>
  <c r="AK58" i="1"/>
  <c r="AJ58" i="1"/>
  <c r="AH58" i="1"/>
  <c r="AG58" i="1"/>
  <c r="AF58" i="1"/>
  <c r="AD58" i="1"/>
  <c r="AC58" i="1"/>
  <c r="AB58" i="1"/>
  <c r="X58" i="1"/>
  <c r="V58" i="1"/>
  <c r="T58" i="1"/>
  <c r="R58" i="1"/>
  <c r="R44" i="1" s="1"/>
  <c r="R21" i="1" s="1"/>
  <c r="Q58" i="1"/>
  <c r="N58" i="1"/>
  <c r="M58" i="1"/>
  <c r="L58" i="1"/>
  <c r="J58" i="1"/>
  <c r="I58" i="1"/>
  <c r="G58" i="1"/>
  <c r="F58" i="1"/>
  <c r="E58" i="1"/>
  <c r="D58" i="1"/>
  <c r="C58" i="1"/>
  <c r="B58" i="1"/>
  <c r="A58" i="1"/>
  <c r="AQ57" i="1"/>
  <c r="AP57" i="1"/>
  <c r="AO57" i="1"/>
  <c r="AN57" i="1"/>
  <c r="AM57" i="1"/>
  <c r="G57" i="1"/>
  <c r="F57" i="1"/>
  <c r="E57" i="1"/>
  <c r="D57" i="1"/>
  <c r="C57" i="1"/>
  <c r="B57" i="1"/>
  <c r="A57" i="1"/>
  <c r="AQ56" i="1"/>
  <c r="AP56" i="1"/>
  <c r="AO56" i="1"/>
  <c r="AO14" i="1" s="1"/>
  <c r="AN56" i="1"/>
  <c r="AM56" i="1"/>
  <c r="G56" i="1"/>
  <c r="F56" i="1"/>
  <c r="E56" i="1"/>
  <c r="D56" i="1"/>
  <c r="C56" i="1"/>
  <c r="B56" i="1"/>
  <c r="A56" i="1"/>
  <c r="AO55" i="1"/>
  <c r="AL55" i="1"/>
  <c r="AK55" i="1"/>
  <c r="AK14" i="1" s="1"/>
  <c r="AJ55" i="1"/>
  <c r="AI55" i="1"/>
  <c r="AH55" i="1"/>
  <c r="AG55" i="1"/>
  <c r="AG14" i="1" s="1"/>
  <c r="AF55" i="1"/>
  <c r="AN55" i="1" s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AO54" i="1"/>
  <c r="AM54" i="1"/>
  <c r="AL54" i="1"/>
  <c r="Z54" i="1" s="1"/>
  <c r="Y54" i="1" s="1"/>
  <c r="AH54" i="1"/>
  <c r="AN54" i="1" s="1"/>
  <c r="X54" i="1"/>
  <c r="W54" i="1" s="1"/>
  <c r="V54" i="1"/>
  <c r="P54" i="1"/>
  <c r="K54" i="1"/>
  <c r="I54" i="1"/>
  <c r="H54" i="1"/>
  <c r="U54" i="1" s="1"/>
  <c r="G54" i="1"/>
  <c r="F54" i="1"/>
  <c r="E54" i="1"/>
  <c r="D54" i="1"/>
  <c r="C54" i="1"/>
  <c r="B54" i="1"/>
  <c r="A54" i="1"/>
  <c r="AO53" i="1"/>
  <c r="AN53" i="1"/>
  <c r="AM53" i="1"/>
  <c r="AL53" i="1"/>
  <c r="AJ53" i="1"/>
  <c r="Z53" i="1"/>
  <c r="X53" i="1"/>
  <c r="W53" i="1" s="1"/>
  <c r="V53" i="1"/>
  <c r="K53" i="1" s="1"/>
  <c r="I53" i="1"/>
  <c r="H53" i="1"/>
  <c r="U53" i="1" s="1"/>
  <c r="G53" i="1"/>
  <c r="F53" i="1"/>
  <c r="E53" i="1"/>
  <c r="D53" i="1"/>
  <c r="C53" i="1"/>
  <c r="B53" i="1"/>
  <c r="A53" i="1"/>
  <c r="AO52" i="1"/>
  <c r="AM52" i="1"/>
  <c r="AL52" i="1"/>
  <c r="AL47" i="1" s="1"/>
  <c r="AL45" i="1" s="1"/>
  <c r="AJ52" i="1"/>
  <c r="Z52" i="1" s="1"/>
  <c r="P52" i="1" s="1"/>
  <c r="AH52" i="1"/>
  <c r="Y52" i="1"/>
  <c r="X52" i="1"/>
  <c r="W52" i="1" s="1"/>
  <c r="V52" i="1"/>
  <c r="K52" i="1" s="1"/>
  <c r="I52" i="1"/>
  <c r="H52" i="1"/>
  <c r="U52" i="1" s="1"/>
  <c r="G52" i="1"/>
  <c r="F52" i="1"/>
  <c r="E52" i="1"/>
  <c r="D52" i="1"/>
  <c r="C52" i="1"/>
  <c r="B52" i="1"/>
  <c r="A52" i="1"/>
  <c r="AO51" i="1"/>
  <c r="AM51" i="1"/>
  <c r="AL51" i="1"/>
  <c r="AJ51" i="1"/>
  <c r="AH51" i="1"/>
  <c r="X51" i="1"/>
  <c r="V51" i="1"/>
  <c r="K51" i="1"/>
  <c r="I51" i="1"/>
  <c r="H51" i="1"/>
  <c r="U51" i="1" s="1"/>
  <c r="G51" i="1"/>
  <c r="F51" i="1"/>
  <c r="E51" i="1"/>
  <c r="D51" i="1"/>
  <c r="C51" i="1"/>
  <c r="B51" i="1"/>
  <c r="A51" i="1"/>
  <c r="AQ50" i="1"/>
  <c r="AP50" i="1"/>
  <c r="AO50" i="1"/>
  <c r="AM50" i="1"/>
  <c r="AL50" i="1"/>
  <c r="AJ50" i="1"/>
  <c r="AH50" i="1"/>
  <c r="AR50" i="1" s="1"/>
  <c r="Z50" i="1"/>
  <c r="X50" i="1"/>
  <c r="W50" i="1" s="1"/>
  <c r="V50" i="1"/>
  <c r="K50" i="1" s="1"/>
  <c r="I50" i="1"/>
  <c r="H50" i="1"/>
  <c r="U50" i="1" s="1"/>
  <c r="G50" i="1"/>
  <c r="F50" i="1"/>
  <c r="E50" i="1"/>
  <c r="D50" i="1"/>
  <c r="C50" i="1"/>
  <c r="B50" i="1"/>
  <c r="A50" i="1"/>
  <c r="AQ49" i="1"/>
  <c r="AP49" i="1"/>
  <c r="AO49" i="1"/>
  <c r="AN49" i="1"/>
  <c r="AM49" i="1"/>
  <c r="AL49" i="1"/>
  <c r="Z49" i="1"/>
  <c r="Y49" i="1"/>
  <c r="X49" i="1"/>
  <c r="W49" i="1" s="1"/>
  <c r="V49" i="1"/>
  <c r="K49" i="1" s="1"/>
  <c r="U49" i="1"/>
  <c r="S49" i="1"/>
  <c r="R49" i="1"/>
  <c r="P49" i="1"/>
  <c r="N49" i="1"/>
  <c r="N47" i="1" s="1"/>
  <c r="N45" i="1" s="1"/>
  <c r="N44" i="1" s="1"/>
  <c r="N21" i="1" s="1"/>
  <c r="M49" i="1"/>
  <c r="I49" i="1"/>
  <c r="H49" i="1"/>
  <c r="G49" i="1"/>
  <c r="F49" i="1"/>
  <c r="E49" i="1"/>
  <c r="D49" i="1"/>
  <c r="C49" i="1"/>
  <c r="B49" i="1"/>
  <c r="A49" i="1"/>
  <c r="AQ48" i="1"/>
  <c r="AP48" i="1"/>
  <c r="AO48" i="1"/>
  <c r="AM48" i="1"/>
  <c r="AM47" i="1" s="1"/>
  <c r="AL48" i="1"/>
  <c r="AJ48" i="1"/>
  <c r="AH48" i="1"/>
  <c r="AH47" i="1" s="1"/>
  <c r="AH45" i="1" s="1"/>
  <c r="Z48" i="1"/>
  <c r="Y48" i="1" s="1"/>
  <c r="X48" i="1"/>
  <c r="W48" i="1"/>
  <c r="V48" i="1"/>
  <c r="K48" i="1"/>
  <c r="K47" i="1" s="1"/>
  <c r="K45" i="1" s="1"/>
  <c r="I48" i="1"/>
  <c r="H48" i="1"/>
  <c r="U48" i="1" s="1"/>
  <c r="U47" i="1" s="1"/>
  <c r="U45" i="1" s="1"/>
  <c r="G48" i="1"/>
  <c r="F48" i="1"/>
  <c r="E48" i="1"/>
  <c r="D48" i="1"/>
  <c r="C48" i="1"/>
  <c r="B48" i="1"/>
  <c r="A48" i="1"/>
  <c r="AO47" i="1"/>
  <c r="AK47" i="1"/>
  <c r="AK45" i="1" s="1"/>
  <c r="AI47" i="1"/>
  <c r="AG47" i="1"/>
  <c r="AG45" i="1" s="1"/>
  <c r="AF47" i="1"/>
  <c r="AE47" i="1"/>
  <c r="AD47" i="1"/>
  <c r="AC47" i="1"/>
  <c r="AB47" i="1"/>
  <c r="AA47" i="1"/>
  <c r="T47" i="1"/>
  <c r="S47" i="1"/>
  <c r="R47" i="1"/>
  <c r="Q47" i="1"/>
  <c r="Q45" i="1" s="1"/>
  <c r="O47" i="1"/>
  <c r="M47" i="1"/>
  <c r="M45" i="1" s="1"/>
  <c r="L47" i="1"/>
  <c r="J47" i="1"/>
  <c r="I47" i="1"/>
  <c r="I45" i="1" s="1"/>
  <c r="G47" i="1"/>
  <c r="F47" i="1"/>
  <c r="E47" i="1"/>
  <c r="D47" i="1"/>
  <c r="C47" i="1"/>
  <c r="B47" i="1"/>
  <c r="A47" i="1"/>
  <c r="AO46" i="1"/>
  <c r="AN46" i="1"/>
  <c r="AM46" i="1"/>
  <c r="AL46" i="1"/>
  <c r="AK46" i="1"/>
  <c r="AJ46" i="1"/>
  <c r="AI46" i="1"/>
  <c r="AH46" i="1"/>
  <c r="AG46" i="1"/>
  <c r="AF46" i="1"/>
  <c r="AF45" i="1" s="1"/>
  <c r="AE46" i="1"/>
  <c r="AQ46" i="1" s="1"/>
  <c r="AD46" i="1"/>
  <c r="AC46" i="1"/>
  <c r="AP46" i="1" s="1"/>
  <c r="AB46" i="1"/>
  <c r="AB45" i="1" s="1"/>
  <c r="AB44" i="1" s="1"/>
  <c r="AA46" i="1"/>
  <c r="Z46" i="1"/>
  <c r="Y46" i="1"/>
  <c r="X46" i="1"/>
  <c r="W46" i="1"/>
  <c r="V46" i="1"/>
  <c r="U46" i="1"/>
  <c r="T46" i="1"/>
  <c r="T45" i="1" s="1"/>
  <c r="T44" i="1" s="1"/>
  <c r="S46" i="1"/>
  <c r="R46" i="1"/>
  <c r="Q46" i="1"/>
  <c r="P46" i="1"/>
  <c r="O46" i="1"/>
  <c r="N46" i="1"/>
  <c r="M46" i="1"/>
  <c r="L46" i="1"/>
  <c r="L45" i="1" s="1"/>
  <c r="L44" i="1" s="1"/>
  <c r="K46" i="1"/>
  <c r="J46" i="1"/>
  <c r="I46" i="1"/>
  <c r="H46" i="1"/>
  <c r="G46" i="1"/>
  <c r="F46" i="1"/>
  <c r="E46" i="1"/>
  <c r="D46" i="1"/>
  <c r="C46" i="1"/>
  <c r="B46" i="1"/>
  <c r="A46" i="1"/>
  <c r="AO45" i="1"/>
  <c r="AI45" i="1"/>
  <c r="AE45" i="1"/>
  <c r="AD45" i="1"/>
  <c r="AA45" i="1"/>
  <c r="S45" i="1"/>
  <c r="S44" i="1" s="1"/>
  <c r="R45" i="1"/>
  <c r="O45" i="1"/>
  <c r="J45" i="1"/>
  <c r="G45" i="1"/>
  <c r="F45" i="1"/>
  <c r="E45" i="1"/>
  <c r="D45" i="1"/>
  <c r="C45" i="1"/>
  <c r="B45" i="1"/>
  <c r="A45" i="1"/>
  <c r="AO44" i="1"/>
  <c r="AH44" i="1"/>
  <c r="AD44" i="1"/>
  <c r="J44" i="1"/>
  <c r="J21" i="1" s="1"/>
  <c r="G44" i="1"/>
  <c r="F44" i="1"/>
  <c r="E44" i="1"/>
  <c r="D44" i="1"/>
  <c r="C44" i="1"/>
  <c r="B44" i="1"/>
  <c r="A44" i="1"/>
  <c r="AQ43" i="1"/>
  <c r="AP43" i="1"/>
  <c r="AO43" i="1"/>
  <c r="AN43" i="1"/>
  <c r="AM43" i="1"/>
  <c r="G43" i="1"/>
  <c r="F43" i="1"/>
  <c r="E43" i="1"/>
  <c r="D43" i="1"/>
  <c r="C43" i="1"/>
  <c r="B43" i="1"/>
  <c r="A43" i="1"/>
  <c r="AQ42" i="1"/>
  <c r="AP42" i="1"/>
  <c r="AO42" i="1"/>
  <c r="AN42" i="1"/>
  <c r="AM42" i="1"/>
  <c r="G42" i="1"/>
  <c r="F42" i="1"/>
  <c r="E42" i="1"/>
  <c r="D42" i="1"/>
  <c r="C42" i="1"/>
  <c r="B42" i="1"/>
  <c r="A42" i="1"/>
  <c r="AO41" i="1"/>
  <c r="AL41" i="1"/>
  <c r="AK41" i="1"/>
  <c r="AJ41" i="1"/>
  <c r="AI41" i="1"/>
  <c r="AH41" i="1"/>
  <c r="AG41" i="1"/>
  <c r="AF41" i="1"/>
  <c r="AE41" i="1"/>
  <c r="AD41" i="1"/>
  <c r="AN41" i="1" s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AQ40" i="1"/>
  <c r="AP40" i="1"/>
  <c r="AO40" i="1"/>
  <c r="AN40" i="1"/>
  <c r="AM40" i="1"/>
  <c r="G40" i="1"/>
  <c r="F40" i="1"/>
  <c r="E40" i="1"/>
  <c r="D40" i="1"/>
  <c r="C40" i="1"/>
  <c r="B40" i="1"/>
  <c r="A40" i="1"/>
  <c r="AQ39" i="1"/>
  <c r="AP39" i="1"/>
  <c r="AO39" i="1"/>
  <c r="AN39" i="1"/>
  <c r="AM39" i="1"/>
  <c r="G39" i="1"/>
  <c r="F39" i="1"/>
  <c r="E39" i="1"/>
  <c r="D39" i="1"/>
  <c r="C39" i="1"/>
  <c r="B39" i="1"/>
  <c r="A39" i="1"/>
  <c r="AQ38" i="1"/>
  <c r="AP38" i="1"/>
  <c r="AO38" i="1"/>
  <c r="AN38" i="1"/>
  <c r="AM38" i="1"/>
  <c r="G38" i="1"/>
  <c r="F38" i="1"/>
  <c r="E38" i="1"/>
  <c r="D38" i="1"/>
  <c r="C38" i="1"/>
  <c r="B38" i="1"/>
  <c r="A38" i="1"/>
  <c r="AQ37" i="1"/>
  <c r="AP37" i="1"/>
  <c r="AO37" i="1"/>
  <c r="AN37" i="1"/>
  <c r="AM37" i="1"/>
  <c r="G37" i="1"/>
  <c r="F37" i="1"/>
  <c r="E37" i="1"/>
  <c r="D37" i="1"/>
  <c r="C37" i="1"/>
  <c r="B37" i="1"/>
  <c r="A37" i="1"/>
  <c r="AQ36" i="1"/>
  <c r="AP36" i="1"/>
  <c r="AO36" i="1"/>
  <c r="AN36" i="1"/>
  <c r="AM36" i="1"/>
  <c r="G36" i="1"/>
  <c r="F36" i="1"/>
  <c r="E36" i="1"/>
  <c r="D36" i="1"/>
  <c r="C36" i="1"/>
  <c r="B36" i="1"/>
  <c r="A36" i="1"/>
  <c r="AQ35" i="1"/>
  <c r="AP35" i="1"/>
  <c r="AO35" i="1"/>
  <c r="AN35" i="1"/>
  <c r="AM35" i="1"/>
  <c r="G35" i="1"/>
  <c r="F35" i="1"/>
  <c r="E35" i="1"/>
  <c r="D35" i="1"/>
  <c r="C35" i="1"/>
  <c r="B35" i="1"/>
  <c r="A35" i="1"/>
  <c r="AO34" i="1"/>
  <c r="AL34" i="1"/>
  <c r="AK34" i="1"/>
  <c r="AJ34" i="1"/>
  <c r="AJ26" i="1" s="1"/>
  <c r="AJ20" i="1" s="1"/>
  <c r="AI34" i="1"/>
  <c r="AH34" i="1"/>
  <c r="AG34" i="1"/>
  <c r="AF34" i="1"/>
  <c r="AF26" i="1" s="1"/>
  <c r="AF20" i="1" s="1"/>
  <c r="AE34" i="1"/>
  <c r="AD34" i="1"/>
  <c r="AC34" i="1"/>
  <c r="AQ34" i="1" s="1"/>
  <c r="AB34" i="1"/>
  <c r="AB26" i="1" s="1"/>
  <c r="AB20" i="1" s="1"/>
  <c r="AB19" i="1" s="1"/>
  <c r="AA34" i="1"/>
  <c r="Z34" i="1"/>
  <c r="Y34" i="1"/>
  <c r="X34" i="1"/>
  <c r="X26" i="1" s="1"/>
  <c r="X20" i="1" s="1"/>
  <c r="W34" i="1"/>
  <c r="V34" i="1"/>
  <c r="U34" i="1"/>
  <c r="T34" i="1"/>
  <c r="T26" i="1" s="1"/>
  <c r="T20" i="1" s="1"/>
  <c r="S34" i="1"/>
  <c r="R34" i="1"/>
  <c r="Q34" i="1"/>
  <c r="P34" i="1"/>
  <c r="P26" i="1" s="1"/>
  <c r="P20" i="1" s="1"/>
  <c r="O34" i="1"/>
  <c r="N34" i="1"/>
  <c r="M34" i="1"/>
  <c r="L34" i="1"/>
  <c r="L26" i="1" s="1"/>
  <c r="L20" i="1" s="1"/>
  <c r="K34" i="1"/>
  <c r="J34" i="1"/>
  <c r="I34" i="1"/>
  <c r="H34" i="1"/>
  <c r="H26" i="1" s="1"/>
  <c r="H20" i="1" s="1"/>
  <c r="G34" i="1"/>
  <c r="F34" i="1"/>
  <c r="E34" i="1"/>
  <c r="D34" i="1"/>
  <c r="C34" i="1"/>
  <c r="B34" i="1"/>
  <c r="A34" i="1"/>
  <c r="AQ33" i="1"/>
  <c r="AP33" i="1"/>
  <c r="AO33" i="1"/>
  <c r="AN33" i="1"/>
  <c r="AM33" i="1"/>
  <c r="G33" i="1"/>
  <c r="F33" i="1"/>
  <c r="E33" i="1"/>
  <c r="D33" i="1"/>
  <c r="C33" i="1"/>
  <c r="B33" i="1"/>
  <c r="A33" i="1"/>
  <c r="AQ32" i="1"/>
  <c r="AP32" i="1"/>
  <c r="AO32" i="1"/>
  <c r="AN32" i="1"/>
  <c r="AM32" i="1"/>
  <c r="G32" i="1"/>
  <c r="F32" i="1"/>
  <c r="E32" i="1"/>
  <c r="D32" i="1"/>
  <c r="C32" i="1"/>
  <c r="B32" i="1"/>
  <c r="A32" i="1"/>
  <c r="AO31" i="1"/>
  <c r="AL31" i="1"/>
  <c r="AK31" i="1"/>
  <c r="AJ31" i="1"/>
  <c r="AI31" i="1"/>
  <c r="AI26" i="1" s="1"/>
  <c r="AI20" i="1" s="1"/>
  <c r="AH31" i="1"/>
  <c r="AG31" i="1"/>
  <c r="AF31" i="1"/>
  <c r="AN31" i="1" s="1"/>
  <c r="AE31" i="1"/>
  <c r="AE26" i="1" s="1"/>
  <c r="AD31" i="1"/>
  <c r="AC31" i="1"/>
  <c r="AP31" i="1" s="1"/>
  <c r="AB31" i="1"/>
  <c r="AA31" i="1"/>
  <c r="AA26" i="1" s="1"/>
  <c r="AA20" i="1" s="1"/>
  <c r="Z31" i="1"/>
  <c r="Y31" i="1"/>
  <c r="X31" i="1"/>
  <c r="W31" i="1"/>
  <c r="W26" i="1" s="1"/>
  <c r="W20" i="1" s="1"/>
  <c r="V31" i="1"/>
  <c r="U31" i="1"/>
  <c r="T31" i="1"/>
  <c r="S31" i="1"/>
  <c r="S26" i="1" s="1"/>
  <c r="S20" i="1" s="1"/>
  <c r="R31" i="1"/>
  <c r="Q31" i="1"/>
  <c r="P31" i="1"/>
  <c r="O31" i="1"/>
  <c r="O26" i="1" s="1"/>
  <c r="N31" i="1"/>
  <c r="M31" i="1"/>
  <c r="L31" i="1"/>
  <c r="K31" i="1"/>
  <c r="K26" i="1" s="1"/>
  <c r="K20" i="1" s="1"/>
  <c r="J31" i="1"/>
  <c r="I31" i="1"/>
  <c r="H31" i="1"/>
  <c r="G31" i="1"/>
  <c r="F31" i="1"/>
  <c r="E31" i="1"/>
  <c r="D31" i="1"/>
  <c r="C31" i="1"/>
  <c r="B31" i="1"/>
  <c r="A31" i="1"/>
  <c r="AQ30" i="1"/>
  <c r="AP30" i="1"/>
  <c r="AO30" i="1"/>
  <c r="AN30" i="1"/>
  <c r="AM30" i="1"/>
  <c r="G30" i="1"/>
  <c r="F30" i="1"/>
  <c r="E30" i="1"/>
  <c r="D30" i="1"/>
  <c r="C30" i="1"/>
  <c r="B30" i="1"/>
  <c r="A30" i="1"/>
  <c r="AQ29" i="1"/>
  <c r="AP29" i="1"/>
  <c r="AO29" i="1"/>
  <c r="AN29" i="1"/>
  <c r="AM29" i="1"/>
  <c r="G29" i="1"/>
  <c r="F29" i="1"/>
  <c r="E29" i="1"/>
  <c r="D29" i="1"/>
  <c r="C29" i="1"/>
  <c r="B29" i="1"/>
  <c r="A29" i="1"/>
  <c r="AQ28" i="1"/>
  <c r="AP28" i="1"/>
  <c r="AO28" i="1"/>
  <c r="AN28" i="1"/>
  <c r="AM28" i="1"/>
  <c r="G28" i="1"/>
  <c r="F28" i="1"/>
  <c r="E28" i="1"/>
  <c r="D28" i="1"/>
  <c r="C28" i="1"/>
  <c r="B28" i="1"/>
  <c r="A28" i="1"/>
  <c r="AP27" i="1"/>
  <c r="AO27" i="1"/>
  <c r="AL27" i="1"/>
  <c r="AL26" i="1" s="1"/>
  <c r="AL20" i="1" s="1"/>
  <c r="AK27" i="1"/>
  <c r="AJ27" i="1"/>
  <c r="AI27" i="1"/>
  <c r="AH27" i="1"/>
  <c r="AH26" i="1" s="1"/>
  <c r="AH20" i="1" s="1"/>
  <c r="AG27" i="1"/>
  <c r="AF27" i="1"/>
  <c r="AE27" i="1"/>
  <c r="AQ27" i="1" s="1"/>
  <c r="AD27" i="1"/>
  <c r="AN27" i="1" s="1"/>
  <c r="AC27" i="1"/>
  <c r="AB27" i="1"/>
  <c r="AA27" i="1"/>
  <c r="Z27" i="1"/>
  <c r="Z26" i="1" s="1"/>
  <c r="Z20" i="1" s="1"/>
  <c r="Y27" i="1"/>
  <c r="X27" i="1"/>
  <c r="W27" i="1"/>
  <c r="V27" i="1"/>
  <c r="V26" i="1" s="1"/>
  <c r="V20" i="1" s="1"/>
  <c r="U27" i="1"/>
  <c r="T27" i="1"/>
  <c r="S27" i="1"/>
  <c r="R27" i="1"/>
  <c r="R26" i="1" s="1"/>
  <c r="R20" i="1" s="1"/>
  <c r="Q27" i="1"/>
  <c r="P27" i="1"/>
  <c r="O27" i="1"/>
  <c r="N27" i="1"/>
  <c r="N26" i="1" s="1"/>
  <c r="N20" i="1" s="1"/>
  <c r="M27" i="1"/>
  <c r="L27" i="1"/>
  <c r="K27" i="1"/>
  <c r="J27" i="1"/>
  <c r="J26" i="1" s="1"/>
  <c r="J20" i="1" s="1"/>
  <c r="I27" i="1"/>
  <c r="H27" i="1"/>
  <c r="G27" i="1"/>
  <c r="F27" i="1"/>
  <c r="E27" i="1"/>
  <c r="D27" i="1"/>
  <c r="C27" i="1"/>
  <c r="B27" i="1"/>
  <c r="A27" i="1"/>
  <c r="AO26" i="1"/>
  <c r="AK26" i="1"/>
  <c r="AK20" i="1" s="1"/>
  <c r="AG26" i="1"/>
  <c r="AG20" i="1" s="1"/>
  <c r="AC26" i="1"/>
  <c r="Y26" i="1"/>
  <c r="Y20" i="1" s="1"/>
  <c r="U26" i="1"/>
  <c r="U20" i="1" s="1"/>
  <c r="Q26" i="1"/>
  <c r="Q20" i="1" s="1"/>
  <c r="M26" i="1"/>
  <c r="M20" i="1" s="1"/>
  <c r="I26" i="1"/>
  <c r="I20" i="1" s="1"/>
  <c r="G26" i="1"/>
  <c r="F26" i="1"/>
  <c r="E26" i="1"/>
  <c r="D26" i="1"/>
  <c r="C26" i="1"/>
  <c r="B26" i="1"/>
  <c r="A26" i="1"/>
  <c r="AO25" i="1"/>
  <c r="AK25" i="1"/>
  <c r="AJ25" i="1"/>
  <c r="AI25" i="1"/>
  <c r="AH25" i="1"/>
  <c r="AG25" i="1"/>
  <c r="AF25" i="1"/>
  <c r="AE25" i="1"/>
  <c r="AD25" i="1"/>
  <c r="AC25" i="1"/>
  <c r="AB25" i="1"/>
  <c r="AA25" i="1"/>
  <c r="S25" i="1"/>
  <c r="R25" i="1"/>
  <c r="Q25" i="1"/>
  <c r="N25" i="1"/>
  <c r="M25" i="1"/>
  <c r="L25" i="1"/>
  <c r="J25" i="1"/>
  <c r="G25" i="1"/>
  <c r="F25" i="1"/>
  <c r="E25" i="1"/>
  <c r="D25" i="1"/>
  <c r="C25" i="1"/>
  <c r="B25" i="1"/>
  <c r="A25" i="1"/>
  <c r="AO24" i="1"/>
  <c r="AL24" i="1"/>
  <c r="AK24" i="1"/>
  <c r="AJ24" i="1"/>
  <c r="AI24" i="1"/>
  <c r="AH24" i="1"/>
  <c r="AG24" i="1"/>
  <c r="AF24" i="1"/>
  <c r="AE24" i="1"/>
  <c r="AQ24" i="1" s="1"/>
  <c r="AD24" i="1"/>
  <c r="AN24" i="1" s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AP23" i="1"/>
  <c r="AO23" i="1"/>
  <c r="AK23" i="1"/>
  <c r="AI23" i="1"/>
  <c r="AH23" i="1"/>
  <c r="AG23" i="1"/>
  <c r="AF23" i="1"/>
  <c r="AE23" i="1"/>
  <c r="AD23" i="1"/>
  <c r="AC23" i="1"/>
  <c r="AB23" i="1"/>
  <c r="AA23" i="1"/>
  <c r="J23" i="1"/>
  <c r="J19" i="1" s="1"/>
  <c r="G23" i="1"/>
  <c r="F23" i="1"/>
  <c r="E23" i="1"/>
  <c r="D23" i="1"/>
  <c r="C23" i="1"/>
  <c r="B23" i="1"/>
  <c r="A23" i="1"/>
  <c r="AO22" i="1"/>
  <c r="AL22" i="1"/>
  <c r="AK22" i="1"/>
  <c r="AJ22" i="1"/>
  <c r="AI22" i="1"/>
  <c r="AH22" i="1"/>
  <c r="AG22" i="1"/>
  <c r="AF22" i="1"/>
  <c r="AN22" i="1" s="1"/>
  <c r="AE22" i="1"/>
  <c r="AD22" i="1"/>
  <c r="AC22" i="1"/>
  <c r="AB22" i="1"/>
  <c r="AA22" i="1"/>
  <c r="X22" i="1"/>
  <c r="W22" i="1"/>
  <c r="V22" i="1"/>
  <c r="U22" i="1"/>
  <c r="T22" i="1"/>
  <c r="R22" i="1"/>
  <c r="Q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AO21" i="1"/>
  <c r="AH21" i="1"/>
  <c r="AD21" i="1"/>
  <c r="AB21" i="1"/>
  <c r="T21" i="1"/>
  <c r="S21" i="1"/>
  <c r="L21" i="1"/>
  <c r="G21" i="1"/>
  <c r="F21" i="1"/>
  <c r="E21" i="1"/>
  <c r="D21" i="1"/>
  <c r="C21" i="1"/>
  <c r="B21" i="1"/>
  <c r="A21" i="1"/>
  <c r="AO20" i="1"/>
  <c r="AE20" i="1"/>
  <c r="O20" i="1"/>
  <c r="G20" i="1"/>
  <c r="F20" i="1"/>
  <c r="E20" i="1"/>
  <c r="D20" i="1"/>
  <c r="C20" i="1"/>
  <c r="B20" i="1"/>
  <c r="A20" i="1"/>
  <c r="AO19" i="1"/>
  <c r="AH19" i="1"/>
  <c r="G19" i="1"/>
  <c r="F19" i="1"/>
  <c r="E19" i="1"/>
  <c r="D19" i="1"/>
  <c r="C19" i="1"/>
  <c r="B19" i="1"/>
  <c r="A19" i="1"/>
  <c r="AR18" i="1"/>
  <c r="AS14" i="1"/>
  <c r="AH14" i="1"/>
  <c r="AF14" i="1"/>
  <c r="AD14" i="1"/>
  <c r="AB14" i="1"/>
  <c r="J14" i="1"/>
  <c r="AM24" i="1" l="1"/>
  <c r="AP24" i="1"/>
  <c r="AQ26" i="1"/>
  <c r="AQ65" i="1"/>
  <c r="AQ22" i="1"/>
  <c r="AM22" i="1"/>
  <c r="AP22" i="1"/>
  <c r="AQ31" i="1"/>
  <c r="AQ41" i="1"/>
  <c r="AP41" i="1"/>
  <c r="P60" i="1"/>
  <c r="K82" i="1"/>
  <c r="V78" i="1"/>
  <c r="V23" i="1" s="1"/>
  <c r="U96" i="1"/>
  <c r="H91" i="1"/>
  <c r="H25" i="1" s="1"/>
  <c r="Y102" i="1"/>
  <c r="P102" i="1"/>
  <c r="AM23" i="1"/>
  <c r="AD26" i="1"/>
  <c r="AP26" i="1"/>
  <c r="AM27" i="1"/>
  <c r="AF44" i="1"/>
  <c r="AF21" i="1" s="1"/>
  <c r="AF19" i="1" s="1"/>
  <c r="M44" i="1"/>
  <c r="M21" i="1" s="1"/>
  <c r="AK44" i="1"/>
  <c r="AK21" i="1" s="1"/>
  <c r="AK19" i="1" s="1"/>
  <c r="V47" i="1"/>
  <c r="V45" i="1" s="1"/>
  <c r="V44" i="1" s="1"/>
  <c r="V21" i="1" s="1"/>
  <c r="V19" i="1" s="1"/>
  <c r="AN48" i="1"/>
  <c r="AR48" i="1"/>
  <c r="AR14" i="1" s="1"/>
  <c r="H47" i="1"/>
  <c r="H45" i="1" s="1"/>
  <c r="H44" i="1" s="1"/>
  <c r="H21" i="1" s="1"/>
  <c r="H19" i="1" s="1"/>
  <c r="AN52" i="1"/>
  <c r="Y53" i="1"/>
  <c r="P53" i="1"/>
  <c r="K58" i="1"/>
  <c r="K44" i="1" s="1"/>
  <c r="K21" i="1" s="1"/>
  <c r="K19" i="1" s="1"/>
  <c r="U66" i="1"/>
  <c r="U65" i="1" s="1"/>
  <c r="H65" i="1"/>
  <c r="Z66" i="1"/>
  <c r="AL65" i="1"/>
  <c r="AL58" i="1" s="1"/>
  <c r="AN66" i="1"/>
  <c r="AN65" i="1" s="1"/>
  <c r="AQ66" i="1"/>
  <c r="AQ72" i="1"/>
  <c r="AP72" i="1"/>
  <c r="AC71" i="1"/>
  <c r="AC14" i="1" s="1"/>
  <c r="AQ101" i="1"/>
  <c r="AN101" i="1"/>
  <c r="Z101" i="1"/>
  <c r="AM31" i="1"/>
  <c r="AP59" i="1"/>
  <c r="AE58" i="1"/>
  <c r="AE44" i="1" s="1"/>
  <c r="AE21" i="1" s="1"/>
  <c r="AE19" i="1" s="1"/>
  <c r="P97" i="1"/>
  <c r="T97" i="1" s="1"/>
  <c r="Y97" i="1"/>
  <c r="AC20" i="1"/>
  <c r="S22" i="1"/>
  <c r="AP25" i="1"/>
  <c r="AM26" i="1"/>
  <c r="AP34" i="1"/>
  <c r="AM41" i="1"/>
  <c r="AI44" i="1"/>
  <c r="AI21" i="1" s="1"/>
  <c r="AI19" i="1" s="1"/>
  <c r="I44" i="1"/>
  <c r="I21" i="1" s="1"/>
  <c r="I19" i="1" s="1"/>
  <c r="Y50" i="1"/>
  <c r="P50" i="1"/>
  <c r="W51" i="1"/>
  <c r="W47" i="1" s="1"/>
  <c r="W45" i="1" s="1"/>
  <c r="W44" i="1" s="1"/>
  <c r="W21" i="1" s="1"/>
  <c r="W19" i="1" s="1"/>
  <c r="X47" i="1"/>
  <c r="X45" i="1" s="1"/>
  <c r="X44" i="1" s="1"/>
  <c r="X21" i="1" s="1"/>
  <c r="AQ58" i="1"/>
  <c r="AQ59" i="1"/>
  <c r="H58" i="1"/>
  <c r="H14" i="1" s="1"/>
  <c r="AP65" i="1"/>
  <c r="U78" i="1"/>
  <c r="U23" i="1" s="1"/>
  <c r="W78" i="1"/>
  <c r="W23" i="1" s="1"/>
  <c r="L79" i="1"/>
  <c r="AN86" i="1"/>
  <c r="Z86" i="1"/>
  <c r="AN96" i="1"/>
  <c r="Z96" i="1"/>
  <c r="AQ96" i="1"/>
  <c r="Y99" i="1"/>
  <c r="P99" i="1"/>
  <c r="AN34" i="1"/>
  <c r="AJ47" i="1"/>
  <c r="AJ45" i="1" s="1"/>
  <c r="Z51" i="1"/>
  <c r="Z47" i="1" s="1"/>
  <c r="Z45" i="1" s="1"/>
  <c r="AQ55" i="1"/>
  <c r="AM55" i="1"/>
  <c r="AP55" i="1"/>
  <c r="U59" i="1"/>
  <c r="U58" i="1" s="1"/>
  <c r="U44" i="1" s="1"/>
  <c r="U21" i="1" s="1"/>
  <c r="U19" i="1" s="1"/>
  <c r="AM25" i="1"/>
  <c r="AM34" i="1"/>
  <c r="O44" i="1"/>
  <c r="O21" i="1" s="1"/>
  <c r="AA44" i="1"/>
  <c r="AA21" i="1" s="1"/>
  <c r="AA19" i="1" s="1"/>
  <c r="Q44" i="1"/>
  <c r="Q21" i="1" s="1"/>
  <c r="AQ47" i="1"/>
  <c r="AC45" i="1"/>
  <c r="AP47" i="1"/>
  <c r="AG44" i="1"/>
  <c r="AG21" i="1" s="1"/>
  <c r="AG19" i="1" s="1"/>
  <c r="AN51" i="1"/>
  <c r="AN58" i="1"/>
  <c r="Y60" i="1"/>
  <c r="AP74" i="1"/>
  <c r="X78" i="1"/>
  <c r="AN80" i="1"/>
  <c r="AN78" i="1" s="1"/>
  <c r="Z80" i="1"/>
  <c r="AJ78" i="1"/>
  <c r="AQ78" i="1" s="1"/>
  <c r="AQ80" i="1"/>
  <c r="AN82" i="1"/>
  <c r="Z82" i="1"/>
  <c r="V91" i="1"/>
  <c r="V25" i="1" s="1"/>
  <c r="O91" i="1"/>
  <c r="O25" i="1" s="1"/>
  <c r="Z94" i="1"/>
  <c r="AQ94" i="1"/>
  <c r="AN94" i="1"/>
  <c r="AN91" i="1" s="1"/>
  <c r="AL91" i="1"/>
  <c r="AL25" i="1" s="1"/>
  <c r="AQ25" i="1" s="1"/>
  <c r="Y95" i="1"/>
  <c r="P95" i="1"/>
  <c r="Z109" i="1"/>
  <c r="AN109" i="1"/>
  <c r="P48" i="1"/>
  <c r="AN50" i="1"/>
  <c r="AM58" i="1"/>
  <c r="Z61" i="1"/>
  <c r="Z67" i="1"/>
  <c r="AN77" i="1"/>
  <c r="AN76" i="1" s="1"/>
  <c r="AL78" i="1"/>
  <c r="AL23" i="1" s="1"/>
  <c r="I78" i="1"/>
  <c r="I23" i="1" s="1"/>
  <c r="Z79" i="1"/>
  <c r="AN83" i="1"/>
  <c r="Z83" i="1"/>
  <c r="AN85" i="1"/>
  <c r="Z85" i="1"/>
  <c r="Y88" i="1"/>
  <c r="X91" i="1"/>
  <c r="X25" i="1" s="1"/>
  <c r="U91" i="1"/>
  <c r="U25" i="1" s="1"/>
  <c r="K91" i="1"/>
  <c r="K25" i="1" s="1"/>
  <c r="AN99" i="1"/>
  <c r="AQ100" i="1"/>
  <c r="Z100" i="1"/>
  <c r="Y103" i="1"/>
  <c r="P103" i="1"/>
  <c r="T103" i="1" s="1"/>
  <c r="Y110" i="1"/>
  <c r="AQ74" i="1"/>
  <c r="AM74" i="1"/>
  <c r="AM78" i="1"/>
  <c r="AN84" i="1"/>
  <c r="Z84" i="1"/>
  <c r="I91" i="1"/>
  <c r="I25" i="1" s="1"/>
  <c r="AQ92" i="1"/>
  <c r="Z92" i="1"/>
  <c r="Y106" i="1"/>
  <c r="P106" i="1"/>
  <c r="T106" i="1" s="1"/>
  <c r="AN112" i="1"/>
  <c r="AP76" i="1"/>
  <c r="K78" i="1"/>
  <c r="K23" i="1" s="1"/>
  <c r="AQ81" i="1"/>
  <c r="Z81" i="1"/>
  <c r="AQ82" i="1"/>
  <c r="AN87" i="1"/>
  <c r="Z87" i="1"/>
  <c r="P89" i="1"/>
  <c r="AQ91" i="1"/>
  <c r="W91" i="1"/>
  <c r="W25" i="1" s="1"/>
  <c r="AM91" i="1"/>
  <c r="AN104" i="1"/>
  <c r="Z104" i="1"/>
  <c r="AN107" i="1"/>
  <c r="Z107" i="1"/>
  <c r="AQ111" i="1"/>
  <c r="Z111" i="1"/>
  <c r="Z77" i="1"/>
  <c r="Z98" i="1"/>
  <c r="AN102" i="1"/>
  <c r="Z105" i="1"/>
  <c r="P112" i="1"/>
  <c r="Z113" i="1"/>
  <c r="Z115" i="1"/>
  <c r="Z44" i="1" l="1"/>
  <c r="Z21" i="1" s="1"/>
  <c r="Z19" i="1" s="1"/>
  <c r="AJ44" i="1"/>
  <c r="AN45" i="1"/>
  <c r="X19" i="1"/>
  <c r="P98" i="1"/>
  <c r="Y98" i="1"/>
  <c r="Y79" i="1"/>
  <c r="Z78" i="1"/>
  <c r="Z23" i="1" s="1"/>
  <c r="P80" i="1"/>
  <c r="Y80" i="1"/>
  <c r="Y47" i="1"/>
  <c r="Y45" i="1" s="1"/>
  <c r="I14" i="1"/>
  <c r="P77" i="1"/>
  <c r="P76" i="1" s="1"/>
  <c r="P74" i="1" s="1"/>
  <c r="P22" i="1" s="1"/>
  <c r="Z76" i="1"/>
  <c r="Z74" i="1" s="1"/>
  <c r="Z22" i="1" s="1"/>
  <c r="Y77" i="1"/>
  <c r="Y76" i="1" s="1"/>
  <c r="Y74" i="1" s="1"/>
  <c r="Y22" i="1" s="1"/>
  <c r="P84" i="1"/>
  <c r="Y84" i="1"/>
  <c r="P100" i="1"/>
  <c r="Y100" i="1"/>
  <c r="P61" i="1"/>
  <c r="Y61" i="1"/>
  <c r="Y94" i="1"/>
  <c r="P94" i="1"/>
  <c r="T94" i="1" s="1"/>
  <c r="T91" i="1" s="1"/>
  <c r="T25" i="1" s="1"/>
  <c r="AP45" i="1"/>
  <c r="AC44" i="1"/>
  <c r="AM45" i="1"/>
  <c r="AQ45" i="1"/>
  <c r="P96" i="1"/>
  <c r="Y96" i="1"/>
  <c r="AP20" i="1"/>
  <c r="AM20" i="1"/>
  <c r="AQ20" i="1"/>
  <c r="AN47" i="1"/>
  <c r="AN14" i="1"/>
  <c r="P113" i="1"/>
  <c r="Y113" i="1"/>
  <c r="P107" i="1"/>
  <c r="T107" i="1" s="1"/>
  <c r="Y107" i="1"/>
  <c r="P87" i="1"/>
  <c r="Y87" i="1"/>
  <c r="P85" i="1"/>
  <c r="Y85" i="1"/>
  <c r="P67" i="1"/>
  <c r="Y67" i="1"/>
  <c r="Y59" i="1"/>
  <c r="K14" i="1"/>
  <c r="P86" i="1"/>
  <c r="Y86" i="1"/>
  <c r="Z65" i="1"/>
  <c r="Y66" i="1"/>
  <c r="P66" i="1"/>
  <c r="P65" i="1" s="1"/>
  <c r="P105" i="1"/>
  <c r="Y105" i="1"/>
  <c r="Y104" i="1"/>
  <c r="P104" i="1"/>
  <c r="T104" i="1" s="1"/>
  <c r="P92" i="1"/>
  <c r="P91" i="1" s="1"/>
  <c r="P25" i="1" s="1"/>
  <c r="Z91" i="1"/>
  <c r="Z25" i="1" s="1"/>
  <c r="Y92" i="1"/>
  <c r="P83" i="1"/>
  <c r="Y83" i="1"/>
  <c r="X23" i="1"/>
  <c r="X14" i="1"/>
  <c r="Y51" i="1"/>
  <c r="Z14" i="1"/>
  <c r="P51" i="1"/>
  <c r="M79" i="1"/>
  <c r="L78" i="1"/>
  <c r="W14" i="1"/>
  <c r="V14" i="1"/>
  <c r="Y101" i="1"/>
  <c r="P101" i="1"/>
  <c r="AQ71" i="1"/>
  <c r="AQ14" i="1" s="1"/>
  <c r="AM71" i="1"/>
  <c r="AM14" i="1" s="1"/>
  <c r="AP71" i="1"/>
  <c r="AN26" i="1"/>
  <c r="AD20" i="1"/>
  <c r="P59" i="1"/>
  <c r="P58" i="1" s="1"/>
  <c r="U14" i="1"/>
  <c r="P47" i="1"/>
  <c r="P45" i="1" s="1"/>
  <c r="P44" i="1" s="1"/>
  <c r="P21" i="1" s="1"/>
  <c r="Y82" i="1"/>
  <c r="P82" i="1"/>
  <c r="Y111" i="1"/>
  <c r="P111" i="1"/>
  <c r="P115" i="1"/>
  <c r="Y115" i="1"/>
  <c r="P81" i="1"/>
  <c r="Y81" i="1"/>
  <c r="Y109" i="1"/>
  <c r="P109" i="1"/>
  <c r="AJ23" i="1"/>
  <c r="AJ14" i="1"/>
  <c r="AP14" i="1"/>
  <c r="AP58" i="1"/>
  <c r="AE14" i="1"/>
  <c r="AL44" i="1"/>
  <c r="AL21" i="1" s="1"/>
  <c r="AL19" i="1" s="1"/>
  <c r="AL14" i="1"/>
  <c r="Z59" i="1"/>
  <c r="Z58" i="1" s="1"/>
  <c r="AN25" i="1"/>
  <c r="AN23" i="1" l="1"/>
  <c r="AQ23" i="1"/>
  <c r="L23" i="1"/>
  <c r="L19" i="1" s="1"/>
  <c r="L14" i="1"/>
  <c r="Y78" i="1"/>
  <c r="Y23" i="1" s="1"/>
  <c r="M78" i="1"/>
  <c r="N79" i="1"/>
  <c r="Y91" i="1"/>
  <c r="Y25" i="1" s="1"/>
  <c r="Y65" i="1"/>
  <c r="AQ44" i="1"/>
  <c r="AM44" i="1"/>
  <c r="AP44" i="1"/>
  <c r="AC21" i="1"/>
  <c r="AJ21" i="1"/>
  <c r="AN44" i="1"/>
  <c r="AN20" i="1"/>
  <c r="AD19" i="1"/>
  <c r="Y58" i="1"/>
  <c r="Y44" i="1" s="1"/>
  <c r="Y21" i="1" s="1"/>
  <c r="Y19" i="1" s="1"/>
  <c r="AJ19" i="1" l="1"/>
  <c r="AN19" i="1" s="1"/>
  <c r="AN21" i="1"/>
  <c r="M23" i="1"/>
  <c r="M19" i="1" s="1"/>
  <c r="M14" i="1"/>
  <c r="O79" i="1"/>
  <c r="N78" i="1"/>
  <c r="AQ21" i="1"/>
  <c r="AM21" i="1"/>
  <c r="AP21" i="1"/>
  <c r="AC19" i="1"/>
  <c r="Y14" i="1"/>
  <c r="AQ19" i="1" l="1"/>
  <c r="AM19" i="1"/>
  <c r="AP19" i="1"/>
  <c r="N23" i="1"/>
  <c r="N19" i="1" s="1"/>
  <c r="N14" i="1"/>
  <c r="O78" i="1"/>
  <c r="P79" i="1"/>
  <c r="Q79" i="1" l="1"/>
  <c r="P78" i="1"/>
  <c r="O23" i="1"/>
  <c r="O19" i="1" s="1"/>
  <c r="O14" i="1"/>
  <c r="P23" i="1" l="1"/>
  <c r="P19" i="1" s="1"/>
  <c r="P14" i="1"/>
  <c r="Q78" i="1"/>
  <c r="R79" i="1"/>
  <c r="S79" i="1" l="1"/>
  <c r="R78" i="1"/>
  <c r="Q23" i="1"/>
  <c r="Q19" i="1" s="1"/>
  <c r="Q14" i="1"/>
  <c r="R23" i="1" l="1"/>
  <c r="R19" i="1" s="1"/>
  <c r="R14" i="1"/>
  <c r="S78" i="1"/>
  <c r="T79" i="1"/>
  <c r="T78" i="1" s="1"/>
  <c r="T23" i="1" l="1"/>
  <c r="T19" i="1" s="1"/>
  <c r="T14" i="1"/>
  <c r="S23" i="1"/>
  <c r="S19" i="1" s="1"/>
  <c r="S14" i="1"/>
</calcChain>
</file>

<file path=xl/sharedStrings.xml><?xml version="1.0" encoding="utf-8"?>
<sst xmlns="http://schemas.openxmlformats.org/spreadsheetml/2006/main" count="76" uniqueCount="57">
  <si>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</si>
  <si>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</si>
  <si>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</si>
  <si>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</si>
  <si>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</si>
  <si>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</si>
  <si>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</si>
  <si>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</si>
  <si>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</si>
  <si>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</si>
  <si>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</si>
  <si>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</si>
  <si>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</si>
  <si>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</si>
  <si>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01.01.2019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</si>
  <si>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</si>
  <si>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</si>
  <si>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2019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</si>
  <si>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</si>
  <si>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</si>
  <si>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</si>
  <si>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</si>
  <si>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01.01.2019 года </t>
  </si>
  <si>
    <t>План 
на 01.01.2023 года</t>
  </si>
  <si>
    <t xml:space="preserve">Предложение по корректировке утвержденного плана 
на 01.01.2023 года 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</si>
  <si>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</si>
  <si>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</si>
  <si>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</si>
  <si>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</si>
  <si>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</si>
  <si>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</si>
  <si>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</si>
  <si>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</si>
  <si>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</si>
  <si>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</si>
  <si>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</si>
  <si>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</si>
  <si>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</si>
  <si>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</si>
  <si>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</si>
  <si>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</si>
  <si>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</si>
  <si>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</si>
  <si>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 xml:space="preserve">Факт </t>
  </si>
  <si>
    <t xml:space="preserve">Предложение по корректировке утвержденного плана
</t>
  </si>
  <si>
    <t>план</t>
  </si>
  <si>
    <t>кор-ка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</si>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</sst>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1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Border="1" applyAlignment="1">
      <alignment horizontal="center" vertical="top"/>
    </xf>
    <xf numFmtId="164" fontId="3" fillId="0" borderId="0" xfId="1" applyNumberFormat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164" fontId="1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 applyAlignment="1">
      <alignment horizontal="center"/>
    </xf>
    <xf numFmtId="1" fontId="1" fillId="0" borderId="0" xfId="1" applyNumberFormat="1" applyFont="1" applyFill="1"/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2" fontId="14" fillId="0" borderId="0" xfId="1" applyNumberFormat="1" applyFont="1" applyFill="1" applyAlignment="1">
      <alignment horizontal="center"/>
    </xf>
    <xf numFmtId="165" fontId="14" fillId="0" borderId="0" xfId="1" applyNumberFormat="1" applyFont="1" applyFill="1" applyAlignment="1">
      <alignment horizontal="center"/>
    </xf>
    <xf numFmtId="0" fontId="15" fillId="0" borderId="0" xfId="1" applyFont="1" applyFill="1"/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1" fillId="0" borderId="0" xfId="1" applyNumberFormat="1" applyFont="1" applyFill="1"/>
    <xf numFmtId="164" fontId="3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  <cell r="N19" t="str">
            <v>нд</v>
          </cell>
          <cell r="O19" t="str">
            <v>нд</v>
          </cell>
          <cell r="P19" t="str">
            <v>нд</v>
          </cell>
          <cell r="Q19" t="str">
            <v>нд</v>
          </cell>
          <cell r="D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  <cell r="N20" t="str">
            <v>нд</v>
          </cell>
          <cell r="O20" t="str">
            <v>нд</v>
          </cell>
          <cell r="P20" t="str">
            <v>нд</v>
          </cell>
          <cell r="Q20" t="str">
            <v>нд</v>
          </cell>
          <cell r="D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N21" t="str">
            <v>нд</v>
          </cell>
          <cell r="O21" t="str">
            <v>нд</v>
          </cell>
          <cell r="P21" t="str">
            <v>нд</v>
          </cell>
          <cell r="Q21" t="str">
            <v>нд</v>
          </cell>
          <cell r="D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N22" t="str">
            <v>нд</v>
          </cell>
          <cell r="O22" t="str">
            <v>нд</v>
          </cell>
          <cell r="P22" t="str">
            <v>нд</v>
          </cell>
          <cell r="Q22" t="str">
            <v>нд</v>
          </cell>
          <cell r="D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N23" t="str">
            <v>нд</v>
          </cell>
          <cell r="O23" t="str">
            <v>нд</v>
          </cell>
          <cell r="P23" t="str">
            <v>нд</v>
          </cell>
          <cell r="Q23" t="str">
            <v>нд</v>
          </cell>
          <cell r="D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N24" t="str">
            <v>нд</v>
          </cell>
          <cell r="O24" t="str">
            <v>нд</v>
          </cell>
          <cell r="P24" t="str">
            <v>нд</v>
          </cell>
          <cell r="Q24" t="str">
            <v>нд</v>
          </cell>
          <cell r="D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  <cell r="N25" t="str">
            <v>нд</v>
          </cell>
          <cell r="O25" t="str">
            <v>нд</v>
          </cell>
          <cell r="P25" t="str">
            <v>нд</v>
          </cell>
          <cell r="Q25" t="str">
            <v>нд</v>
          </cell>
          <cell r="D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N26" t="str">
            <v>нд</v>
          </cell>
          <cell r="O26" t="str">
            <v>нд</v>
          </cell>
          <cell r="P26" t="str">
            <v>нд</v>
          </cell>
          <cell r="Q26" t="str">
            <v>нд</v>
          </cell>
          <cell r="DC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N27" t="str">
            <v>нд</v>
          </cell>
          <cell r="O27" t="str">
            <v>нд</v>
          </cell>
          <cell r="P27" t="str">
            <v>нд</v>
          </cell>
          <cell r="Q27" t="str">
            <v>нд</v>
          </cell>
          <cell r="DC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N28" t="str">
            <v>нд</v>
          </cell>
          <cell r="O28" t="str">
            <v>нд</v>
          </cell>
          <cell r="P28" t="str">
            <v>нд</v>
          </cell>
          <cell r="Q28" t="str">
            <v>нд</v>
          </cell>
          <cell r="D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N29" t="str">
            <v>нд</v>
          </cell>
          <cell r="O29" t="str">
            <v>нд</v>
          </cell>
          <cell r="P29" t="str">
            <v>нд</v>
          </cell>
          <cell r="Q29" t="str">
            <v>нд</v>
          </cell>
          <cell r="D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N30" t="str">
            <v>нд</v>
          </cell>
          <cell r="O30" t="str">
            <v>нд</v>
          </cell>
          <cell r="P30" t="str">
            <v>нд</v>
          </cell>
          <cell r="Q30" t="str">
            <v>нд</v>
          </cell>
          <cell r="D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N31" t="str">
            <v>нд</v>
          </cell>
          <cell r="O31" t="str">
            <v>нд</v>
          </cell>
          <cell r="P31" t="str">
            <v>нд</v>
          </cell>
          <cell r="Q31" t="str">
            <v>нд</v>
          </cell>
          <cell r="DC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  <cell r="N32" t="str">
            <v>нд</v>
          </cell>
          <cell r="O32" t="str">
            <v>нд</v>
          </cell>
          <cell r="P32" t="str">
            <v>нд</v>
          </cell>
          <cell r="Q32" t="str">
            <v>нд</v>
          </cell>
          <cell r="DC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N33" t="str">
            <v>нд</v>
          </cell>
          <cell r="O33" t="str">
            <v>нд</v>
          </cell>
          <cell r="P33" t="str">
            <v>нд</v>
          </cell>
          <cell r="Q33" t="str">
            <v>нд</v>
          </cell>
          <cell r="DC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N34" t="str">
            <v>нд</v>
          </cell>
          <cell r="O34" t="str">
            <v>нд</v>
          </cell>
          <cell r="P34" t="str">
            <v>нд</v>
          </cell>
          <cell r="Q34" t="str">
            <v>нд</v>
          </cell>
          <cell r="DC34" t="str">
            <v>нд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  <cell r="N35" t="str">
            <v>нд</v>
          </cell>
          <cell r="O35" t="str">
            <v>нд</v>
          </cell>
          <cell r="P35" t="str">
            <v>нд</v>
          </cell>
          <cell r="Q35" t="str">
            <v>нд</v>
          </cell>
          <cell r="DC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N36" t="str">
            <v>нд</v>
          </cell>
          <cell r="O36" t="str">
            <v>нд</v>
          </cell>
          <cell r="P36" t="str">
            <v>нд</v>
          </cell>
          <cell r="Q36" t="str">
            <v>нд</v>
          </cell>
          <cell r="DC36" t="str">
            <v>нд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  <cell r="N37" t="str">
            <v>нд</v>
          </cell>
          <cell r="O37" t="str">
            <v>нд</v>
          </cell>
          <cell r="P37" t="str">
            <v>нд</v>
          </cell>
          <cell r="Q37" t="str">
            <v>нд</v>
          </cell>
          <cell r="DC37" t="str">
            <v>нд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N38" t="str">
            <v>нд</v>
          </cell>
          <cell r="O38" t="str">
            <v>нд</v>
          </cell>
          <cell r="P38" t="str">
            <v>нд</v>
          </cell>
          <cell r="Q38" t="str">
            <v>нд</v>
          </cell>
          <cell r="DC38" t="str">
            <v>нд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  <cell r="N39" t="str">
            <v>нд</v>
          </cell>
          <cell r="O39" t="str">
            <v>нд</v>
          </cell>
          <cell r="P39" t="str">
            <v>нд</v>
          </cell>
          <cell r="Q39" t="str">
            <v>нд</v>
          </cell>
          <cell r="DC39" t="str">
            <v>нд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N40" t="str">
            <v>нд</v>
          </cell>
          <cell r="O40" t="str">
            <v>нд</v>
          </cell>
          <cell r="P40" t="str">
            <v>нд</v>
          </cell>
          <cell r="Q40" t="str">
            <v>нд</v>
          </cell>
          <cell r="DC40" t="str">
            <v>нд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  <cell r="N41" t="str">
            <v>нд</v>
          </cell>
          <cell r="O41" t="str">
            <v>нд</v>
          </cell>
          <cell r="P41" t="str">
            <v>нд</v>
          </cell>
          <cell r="Q41" t="str">
            <v>нд</v>
          </cell>
          <cell r="DC41" t="str">
            <v>нд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  <cell r="N42" t="str">
            <v>нд</v>
          </cell>
          <cell r="O42" t="str">
            <v>нд</v>
          </cell>
          <cell r="P42" t="str">
            <v>нд</v>
          </cell>
          <cell r="Q42" t="str">
            <v>нд</v>
          </cell>
          <cell r="DC42" t="str">
            <v>нд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  <cell r="N43" t="str">
            <v>нд</v>
          </cell>
          <cell r="O43" t="str">
            <v>нд</v>
          </cell>
          <cell r="P43" t="str">
            <v>нд</v>
          </cell>
          <cell r="Q43" t="str">
            <v>нд</v>
          </cell>
          <cell r="DC43" t="str">
            <v>нд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  <cell r="N44" t="str">
            <v>нд</v>
          </cell>
          <cell r="O44" t="str">
            <v>нд</v>
          </cell>
          <cell r="P44" t="str">
            <v>нд</v>
          </cell>
          <cell r="Q44" t="str">
            <v>нд</v>
          </cell>
          <cell r="DC44" t="str">
            <v>нд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N45" t="str">
            <v>нд</v>
          </cell>
          <cell r="O45" t="str">
            <v>нд</v>
          </cell>
          <cell r="P45" t="str">
            <v>нд</v>
          </cell>
          <cell r="Q45" t="str">
            <v>нд</v>
          </cell>
          <cell r="DC45" t="str">
            <v>нд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  <cell r="N46" t="str">
            <v>нд</v>
          </cell>
          <cell r="O46" t="str">
            <v>нд</v>
          </cell>
          <cell r="P46" t="str">
            <v>нд</v>
          </cell>
          <cell r="Q46" t="str">
            <v>нд</v>
          </cell>
          <cell r="R46" t="str">
            <v>нд</v>
          </cell>
          <cell r="S46" t="str">
            <v>нд</v>
          </cell>
          <cell r="T46" t="str">
            <v>нд</v>
          </cell>
          <cell r="U46" t="str">
            <v>нд</v>
          </cell>
          <cell r="V46" t="str">
            <v>нд</v>
          </cell>
          <cell r="W46" t="str">
            <v>нд</v>
          </cell>
          <cell r="X46" t="str">
            <v>нд</v>
          </cell>
          <cell r="Y46" t="str">
            <v>нд</v>
          </cell>
          <cell r="Z46" t="str">
            <v>нд</v>
          </cell>
          <cell r="AA46" t="str">
            <v>нд</v>
          </cell>
          <cell r="AB46" t="str">
            <v>нд</v>
          </cell>
          <cell r="AC46" t="str">
            <v>нд</v>
          </cell>
          <cell r="AD46" t="str">
            <v>нд</v>
          </cell>
          <cell r="AE46" t="str">
            <v>нд</v>
          </cell>
          <cell r="AF46" t="str">
            <v>нд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 t="str">
            <v>нд</v>
          </cell>
          <cell r="AP46" t="str">
            <v>нд</v>
          </cell>
          <cell r="AQ46" t="str">
            <v>нд</v>
          </cell>
          <cell r="AR46" t="str">
            <v>нд</v>
          </cell>
          <cell r="AS46" t="str">
            <v>нд</v>
          </cell>
          <cell r="AT46" t="str">
            <v>нд</v>
          </cell>
          <cell r="AU46" t="str">
            <v>нд</v>
          </cell>
          <cell r="AV46" t="str">
            <v>нд</v>
          </cell>
          <cell r="AW46" t="str">
            <v>нд</v>
          </cell>
          <cell r="AX46" t="str">
            <v>нд</v>
          </cell>
          <cell r="AY46" t="str">
            <v>нд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  <cell r="N47" t="str">
            <v>нд</v>
          </cell>
          <cell r="O47" t="str">
            <v>нд</v>
          </cell>
          <cell r="P47" t="str">
            <v>нд</v>
          </cell>
          <cell r="Q47" t="str">
            <v>нд</v>
          </cell>
          <cell r="DC47" t="str">
            <v>нд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N48" t="str">
            <v>Н</v>
          </cell>
          <cell r="O48">
            <v>2020</v>
          </cell>
          <cell r="P48">
            <v>2021</v>
          </cell>
          <cell r="Q48">
            <v>2021</v>
          </cell>
          <cell r="S48">
            <v>1.1672519187817259</v>
          </cell>
          <cell r="W48">
            <v>1.3772422302543508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N49" t="str">
            <v>Н</v>
          </cell>
          <cell r="O49">
            <v>2020</v>
          </cell>
          <cell r="P49">
            <v>2024</v>
          </cell>
          <cell r="Q49">
            <v>2024</v>
          </cell>
          <cell r="S49">
            <v>3.7516646281725889</v>
          </cell>
          <cell r="W49">
            <v>3.1111339732262384</v>
          </cell>
          <cell r="DC49" t="str">
            <v>Исключение мероприятий в целях включения более приоритетных проектов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N50" t="str">
            <v>П</v>
          </cell>
          <cell r="O50">
            <v>2020</v>
          </cell>
          <cell r="P50">
            <v>2020</v>
          </cell>
          <cell r="Q50">
            <v>2020</v>
          </cell>
          <cell r="S50">
            <v>3.4176200913705586</v>
          </cell>
          <cell r="W50">
            <v>3.9512995394912989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N51" t="str">
            <v>П</v>
          </cell>
          <cell r="O51">
            <v>2021</v>
          </cell>
          <cell r="P51">
            <v>2021</v>
          </cell>
          <cell r="Q51">
            <v>2021</v>
          </cell>
          <cell r="S51">
            <v>3.173560848984772</v>
          </cell>
          <cell r="W51">
            <v>3.8231254538152615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N52" t="str">
            <v>П</v>
          </cell>
          <cell r="O52">
            <v>2024</v>
          </cell>
          <cell r="P52">
            <v>2024</v>
          </cell>
          <cell r="Q52">
            <v>2024</v>
          </cell>
          <cell r="S52">
            <v>2.338000992385787</v>
          </cell>
          <cell r="W52">
            <v>3.2037561860776438</v>
          </cell>
          <cell r="DC52" t="str">
            <v>нд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N53" t="str">
            <v>П</v>
          </cell>
          <cell r="O53">
            <v>2022</v>
          </cell>
          <cell r="P53">
            <v>2022</v>
          </cell>
          <cell r="Q53">
            <v>2022</v>
          </cell>
          <cell r="S53">
            <v>2.8885810228426396</v>
          </cell>
          <cell r="W53">
            <v>1.255505601338688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N54" t="str">
            <v>П</v>
          </cell>
          <cell r="O54">
            <v>2023</v>
          </cell>
          <cell r="P54">
            <v>2023</v>
          </cell>
          <cell r="Q54" t="str">
            <v>нд</v>
          </cell>
          <cell r="S54">
            <v>2.7031917664974618</v>
          </cell>
          <cell r="W54">
            <v>0</v>
          </cell>
          <cell r="DC54" t="str">
            <v>Исключение мероприятий в целях включения более приоритетных проектов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  <cell r="N55" t="str">
            <v>нд</v>
          </cell>
          <cell r="O55" t="str">
            <v>нд</v>
          </cell>
          <cell r="P55" t="str">
            <v>нд</v>
          </cell>
          <cell r="Q55" t="str">
            <v>нд</v>
          </cell>
          <cell r="DC55" t="str">
            <v>нд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  <cell r="N56" t="str">
            <v>нд</v>
          </cell>
          <cell r="O56" t="str">
            <v>нд</v>
          </cell>
          <cell r="P56" t="str">
            <v>нд</v>
          </cell>
          <cell r="Q56" t="str">
            <v>нд</v>
          </cell>
          <cell r="DC56" t="str">
            <v>нд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  <cell r="N57" t="str">
            <v>нд</v>
          </cell>
          <cell r="O57" t="str">
            <v>нд</v>
          </cell>
          <cell r="P57" t="str">
            <v>нд</v>
          </cell>
          <cell r="Q57" t="str">
            <v>нд</v>
          </cell>
          <cell r="DC57" t="str">
            <v>нд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  <cell r="N58" t="str">
            <v>нд</v>
          </cell>
          <cell r="O58" t="str">
            <v>нд</v>
          </cell>
          <cell r="P58" t="str">
            <v>нд</v>
          </cell>
          <cell r="Q58" t="str">
            <v>нд</v>
          </cell>
          <cell r="DC58" t="str">
            <v>нд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  <cell r="N59" t="str">
            <v>нд</v>
          </cell>
          <cell r="O59" t="str">
            <v>нд</v>
          </cell>
          <cell r="P59" t="str">
            <v>нд</v>
          </cell>
          <cell r="Q59" t="str">
            <v>нд</v>
          </cell>
          <cell r="DC59" t="str">
            <v>нд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N60" t="str">
            <v>Н</v>
          </cell>
          <cell r="O60">
            <v>2021</v>
          </cell>
          <cell r="P60">
            <v>2024</v>
          </cell>
          <cell r="Q60">
            <v>2024</v>
          </cell>
          <cell r="S60">
            <v>16.801354655329948</v>
          </cell>
          <cell r="W60">
            <v>10.159288736278446</v>
          </cell>
          <cell r="DC60" t="str">
            <v>Выполнение работ за счёт иных источников финансирования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N61" t="str">
            <v>Н</v>
          </cell>
          <cell r="O61">
            <v>2021</v>
          </cell>
          <cell r="P61">
            <v>2024</v>
          </cell>
          <cell r="Q61">
            <v>2024</v>
          </cell>
          <cell r="S61">
            <v>7.0182336701269037</v>
          </cell>
          <cell r="W61">
            <v>9.0449680286479257</v>
          </cell>
          <cell r="DC61" t="str">
            <v>нд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  <cell r="N62" t="str">
            <v>нд</v>
          </cell>
          <cell r="O62" t="str">
            <v>нд</v>
          </cell>
          <cell r="P62" t="str">
            <v>нд</v>
          </cell>
          <cell r="Q62" t="str">
            <v>нд</v>
          </cell>
          <cell r="DC62" t="str">
            <v>нд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  <cell r="N63" t="str">
            <v>нд</v>
          </cell>
          <cell r="O63" t="str">
            <v>нд</v>
          </cell>
          <cell r="P63" t="str">
            <v>нд</v>
          </cell>
          <cell r="Q63" t="str">
            <v>нд</v>
          </cell>
          <cell r="DC63" t="str">
            <v>нд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  <cell r="N64" t="str">
            <v>нд</v>
          </cell>
          <cell r="O64" t="str">
            <v>нд</v>
          </cell>
          <cell r="P64" t="str">
            <v>нд</v>
          </cell>
          <cell r="Q64" t="str">
            <v>нд</v>
          </cell>
          <cell r="DC64" t="str">
            <v>нд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  <cell r="N65" t="str">
            <v>нд</v>
          </cell>
          <cell r="O65" t="str">
            <v>нд</v>
          </cell>
          <cell r="P65" t="str">
            <v>нд</v>
          </cell>
          <cell r="Q65" t="str">
            <v>нд</v>
          </cell>
          <cell r="DC65" t="str">
            <v>нд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N66" t="str">
            <v>Н</v>
          </cell>
          <cell r="O66">
            <v>2020</v>
          </cell>
          <cell r="P66">
            <v>2024</v>
          </cell>
          <cell r="Q66">
            <v>2024</v>
          </cell>
          <cell r="S66">
            <v>3.7631030317258882</v>
          </cell>
          <cell r="W66">
            <v>2.6190159879518071</v>
          </cell>
          <cell r="DC66" t="str">
            <v>Выполнение работ за счёт иных источников финансирования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N67" t="str">
            <v>Н</v>
          </cell>
          <cell r="O67">
            <v>2020</v>
          </cell>
          <cell r="P67">
            <v>2024</v>
          </cell>
          <cell r="Q67">
            <v>2024</v>
          </cell>
          <cell r="S67">
            <v>15.279464954314721</v>
          </cell>
          <cell r="W67">
            <v>12.354780777257297</v>
          </cell>
          <cell r="DC67" t="str">
    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  <cell r="N68" t="str">
            <v>нд</v>
          </cell>
          <cell r="O68" t="str">
            <v>нд</v>
          </cell>
          <cell r="P68" t="str">
            <v>нд</v>
          </cell>
          <cell r="Q68" t="str">
            <v>нд</v>
          </cell>
          <cell r="DC68" t="str">
            <v>нд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  <cell r="N69" t="str">
            <v>нд</v>
          </cell>
          <cell r="O69" t="str">
            <v>нд</v>
          </cell>
          <cell r="P69" t="str">
            <v>нд</v>
          </cell>
          <cell r="Q69" t="str">
            <v>нд</v>
          </cell>
          <cell r="DC69" t="str">
            <v>нд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  <cell r="N70" t="str">
            <v>нд</v>
          </cell>
          <cell r="O70" t="str">
            <v>нд</v>
          </cell>
          <cell r="P70" t="str">
            <v>нд</v>
          </cell>
          <cell r="Q70" t="str">
            <v>нд</v>
          </cell>
          <cell r="DC70" t="str">
            <v>нд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  <cell r="N71" t="str">
            <v>нд</v>
          </cell>
          <cell r="O71" t="str">
            <v>нд</v>
          </cell>
          <cell r="P71" t="str">
            <v>нд</v>
          </cell>
          <cell r="Q71" t="str">
            <v>нд</v>
          </cell>
          <cell r="DC71" t="str">
            <v>нд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  <cell r="N72" t="str">
            <v>нд</v>
          </cell>
          <cell r="O72" t="str">
            <v>нд</v>
          </cell>
          <cell r="P72" t="str">
            <v>нд</v>
          </cell>
          <cell r="Q72" t="str">
            <v>нд</v>
          </cell>
          <cell r="R72" t="str">
            <v>нд</v>
          </cell>
          <cell r="S72" t="str">
            <v>нд</v>
          </cell>
          <cell r="T72" t="str">
            <v>нд</v>
          </cell>
          <cell r="U72" t="str">
            <v>нд</v>
          </cell>
          <cell r="V72" t="str">
            <v>нд</v>
          </cell>
          <cell r="W72" t="str">
            <v>нд</v>
          </cell>
          <cell r="X72" t="str">
            <v>нд</v>
          </cell>
          <cell r="Y72" t="str">
            <v>нд</v>
          </cell>
          <cell r="Z72" t="str">
            <v>нд</v>
          </cell>
          <cell r="AA72" t="str">
            <v>нд</v>
          </cell>
          <cell r="AB72" t="str">
            <v>нд</v>
          </cell>
          <cell r="AC72" t="str">
            <v>нд</v>
          </cell>
          <cell r="AD72" t="str">
            <v>нд</v>
          </cell>
          <cell r="AE72" t="str">
            <v>нд</v>
          </cell>
          <cell r="AF72" t="str">
            <v>нд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Q72" t="str">
            <v>нд</v>
          </cell>
          <cell r="AR72" t="str">
            <v>нд</v>
          </cell>
          <cell r="AS72" t="str">
            <v>нд</v>
          </cell>
          <cell r="AT72" t="str">
            <v>нд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DC72" t="str">
            <v>нд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  <cell r="N73" t="str">
            <v>нд</v>
          </cell>
          <cell r="O73" t="str">
            <v>нд</v>
          </cell>
          <cell r="P73" t="str">
            <v>нд</v>
          </cell>
          <cell r="Q73" t="str">
            <v>нд</v>
          </cell>
          <cell r="R73" t="str">
            <v>нд</v>
          </cell>
          <cell r="S73" t="str">
            <v>нд</v>
          </cell>
          <cell r="T73" t="str">
            <v>нд</v>
          </cell>
          <cell r="U73" t="str">
            <v>нд</v>
          </cell>
          <cell r="V73" t="str">
            <v>нд</v>
          </cell>
          <cell r="W73" t="str">
            <v>нд</v>
          </cell>
          <cell r="X73" t="str">
            <v>нд</v>
          </cell>
          <cell r="Y73" t="str">
            <v>нд</v>
          </cell>
          <cell r="Z73" t="str">
            <v>нд</v>
          </cell>
          <cell r="AA73" t="str">
            <v>нд</v>
          </cell>
          <cell r="AB73" t="str">
            <v>нд</v>
          </cell>
          <cell r="AC73" t="str">
            <v>нд</v>
          </cell>
          <cell r="AD73" t="str">
            <v>нд</v>
          </cell>
          <cell r="AE73" t="str">
            <v>нд</v>
          </cell>
          <cell r="AF73" t="str">
            <v>нд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Q73" t="str">
            <v>нд</v>
          </cell>
          <cell r="AR73" t="str">
            <v>нд</v>
          </cell>
          <cell r="AS73" t="str">
            <v>нд</v>
          </cell>
          <cell r="AT73" t="str">
            <v>нд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DC73" t="str">
            <v>нд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  <cell r="N74" t="str">
            <v>нд</v>
          </cell>
          <cell r="O74" t="str">
            <v>нд</v>
          </cell>
          <cell r="P74" t="str">
            <v>нд</v>
          </cell>
          <cell r="Q74" t="str">
            <v>нд</v>
          </cell>
          <cell r="DC74" t="str">
            <v>нд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  <cell r="N75" t="str">
            <v>нд</v>
          </cell>
          <cell r="O75" t="str">
            <v>нд</v>
          </cell>
          <cell r="P75" t="str">
            <v>нд</v>
          </cell>
          <cell r="Q75" t="str">
            <v>нд</v>
          </cell>
          <cell r="DC75" t="str">
            <v>нд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  <cell r="N76" t="str">
            <v>нд</v>
          </cell>
          <cell r="O76" t="str">
            <v>нд</v>
          </cell>
          <cell r="P76" t="str">
            <v>нд</v>
          </cell>
          <cell r="Q76" t="str">
            <v>нд</v>
          </cell>
          <cell r="DC76" t="str">
            <v>нд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N77" t="str">
            <v>П</v>
          </cell>
          <cell r="O77">
            <v>2020</v>
          </cell>
          <cell r="P77">
            <v>2020</v>
          </cell>
          <cell r="Q77">
            <v>2020</v>
          </cell>
          <cell r="S77">
            <v>0.94853887161290329</v>
          </cell>
          <cell r="W77">
            <v>0.86285292369477917</v>
          </cell>
          <cell r="DC77" t="str">
            <v>нд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  <cell r="N78" t="str">
            <v>нд</v>
          </cell>
          <cell r="O78" t="str">
            <v>нд</v>
          </cell>
          <cell r="P78" t="str">
            <v>нд</v>
          </cell>
          <cell r="Q78" t="str">
            <v>нд</v>
          </cell>
          <cell r="DC78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N79" t="str">
            <v>П</v>
          </cell>
          <cell r="O79">
            <v>2020</v>
          </cell>
          <cell r="P79">
            <v>2024</v>
          </cell>
          <cell r="Q79">
            <v>2024</v>
          </cell>
          <cell r="S79">
            <v>19.050314682741117</v>
          </cell>
          <cell r="W79">
            <v>23.916678955555557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N80" t="str">
            <v>П</v>
          </cell>
          <cell r="O80">
            <v>2020</v>
          </cell>
          <cell r="P80">
            <v>2024</v>
          </cell>
          <cell r="Q80">
            <v>2024</v>
          </cell>
          <cell r="S80">
            <v>4.279416808629442</v>
          </cell>
          <cell r="W80">
            <v>5.2132812612487287</v>
          </cell>
          <cell r="DC80" t="str">
            <v>нд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N81" t="str">
            <v>Н</v>
          </cell>
          <cell r="O81">
            <v>2020</v>
          </cell>
          <cell r="P81">
            <v>2021</v>
          </cell>
          <cell r="Q81">
            <v>2021</v>
          </cell>
          <cell r="S81">
            <v>1.175733456852792</v>
          </cell>
          <cell r="W81">
            <v>1.3878565488621151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N82" t="str">
            <v>Н</v>
          </cell>
          <cell r="O82">
            <v>2020</v>
          </cell>
          <cell r="P82">
            <v>2024</v>
          </cell>
          <cell r="Q82">
            <v>2024</v>
          </cell>
          <cell r="S82">
            <v>6.0400546598984777</v>
          </cell>
          <cell r="W82">
            <v>6.092495593038822</v>
          </cell>
          <cell r="DC82" t="str">
            <v>нд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N83" t="str">
            <v>П</v>
          </cell>
          <cell r="O83">
            <v>2022</v>
          </cell>
          <cell r="P83" t="str">
            <v>нд</v>
          </cell>
          <cell r="Q83" t="str">
            <v>2022</v>
          </cell>
          <cell r="S83">
            <v>0</v>
          </cell>
          <cell r="W83">
            <v>3.1354274543507361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N84" t="str">
            <v>П</v>
          </cell>
          <cell r="O84">
            <v>2022</v>
          </cell>
          <cell r="P84" t="str">
            <v>нд</v>
          </cell>
          <cell r="Q84" t="str">
            <v>2022</v>
          </cell>
          <cell r="S84">
            <v>0</v>
          </cell>
          <cell r="W84">
            <v>2.4843993001338682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N85" t="str">
            <v>П</v>
          </cell>
          <cell r="O85">
            <v>2022</v>
          </cell>
          <cell r="P85" t="str">
            <v>нд</v>
          </cell>
          <cell r="Q85" t="str">
            <v>2022</v>
          </cell>
          <cell r="S85">
            <v>0</v>
          </cell>
          <cell r="W85">
            <v>0.34604354270414989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N86" t="str">
            <v>П</v>
          </cell>
          <cell r="O86">
            <v>2022</v>
          </cell>
          <cell r="P86" t="str">
            <v>нд</v>
          </cell>
          <cell r="Q86" t="str">
            <v>2022</v>
          </cell>
          <cell r="S86">
            <v>0</v>
          </cell>
          <cell r="W86">
            <v>0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N87" t="str">
            <v>П</v>
          </cell>
          <cell r="O87">
            <v>2022</v>
          </cell>
          <cell r="P87" t="str">
            <v>нд</v>
          </cell>
          <cell r="Q87" t="str">
            <v>2022</v>
          </cell>
          <cell r="S87">
            <v>0</v>
          </cell>
          <cell r="W87">
            <v>0.83430595341365466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N88" t="str">
            <v>П</v>
          </cell>
          <cell r="O88">
            <v>2023</v>
          </cell>
          <cell r="P88" t="str">
            <v>нд</v>
          </cell>
          <cell r="Q88" t="str">
            <v>2023</v>
          </cell>
          <cell r="S88">
            <v>0</v>
          </cell>
          <cell r="W88">
            <v>2.1027833912506328</v>
          </cell>
          <cell r="DC88" t="str">
            <v>Повышение надежности оказываемых услуг в сфере электроэнергетики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N89" t="str">
            <v>П</v>
          </cell>
          <cell r="O89">
            <v>2023</v>
          </cell>
          <cell r="P89" t="str">
            <v>нд</v>
          </cell>
          <cell r="Q89" t="str">
            <v>2023</v>
          </cell>
          <cell r="S89">
            <v>0</v>
          </cell>
          <cell r="W89">
            <v>0.46257723375189874</v>
          </cell>
          <cell r="DC89" t="str">
            <v>Повышение надежности оказываемых услуг в сфере электроэнергетики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N90" t="str">
            <v>нд</v>
          </cell>
          <cell r="O90" t="str">
            <v>нд</v>
          </cell>
          <cell r="P90" t="str">
            <v>нд</v>
          </cell>
          <cell r="Q90" t="str">
            <v>нд</v>
          </cell>
          <cell r="DC90" t="str">
            <v>нд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  <cell r="N91" t="str">
            <v>нд</v>
          </cell>
          <cell r="O91" t="str">
            <v>нд</v>
          </cell>
          <cell r="P91" t="str">
            <v>нд</v>
          </cell>
          <cell r="Q91" t="str">
            <v>нд</v>
          </cell>
          <cell r="DC91" t="str">
            <v>нд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  <cell r="N92" t="str">
            <v>Н</v>
          </cell>
          <cell r="O92">
            <v>2020</v>
          </cell>
          <cell r="P92">
            <v>2024</v>
          </cell>
          <cell r="Q92">
            <v>2024</v>
          </cell>
          <cell r="S92">
            <v>4.8589004619289344</v>
          </cell>
          <cell r="W92">
            <v>5.9203516934404288</v>
          </cell>
          <cell r="DC92" t="str">
            <v>Уточнение стоимости по отношению к планируемым ценам 2019 года.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N93" t="str">
            <v>Н</v>
          </cell>
          <cell r="O93">
            <v>2020</v>
          </cell>
          <cell r="P93">
            <v>2020</v>
          </cell>
          <cell r="Q93">
            <v>2020</v>
          </cell>
          <cell r="S93">
            <v>0.87627979035532999</v>
          </cell>
          <cell r="W93">
            <v>1.0131155127175369</v>
          </cell>
          <cell r="DC93" t="str">
            <v>нд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N94" t="str">
            <v>Н</v>
          </cell>
          <cell r="O94">
            <v>2020</v>
          </cell>
          <cell r="P94">
            <v>2024</v>
          </cell>
          <cell r="Q94">
            <v>2024</v>
          </cell>
          <cell r="S94">
            <v>0.70875634263959397</v>
          </cell>
          <cell r="W94">
            <v>0.7744542155287818</v>
          </cell>
          <cell r="DC94" t="str">
            <v>Исключение мероприятий в целях включения более приоритетных проектов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N95" t="str">
            <v>Н</v>
          </cell>
          <cell r="O95">
            <v>2020</v>
          </cell>
          <cell r="P95">
            <v>2020</v>
          </cell>
          <cell r="Q95">
            <v>2020</v>
          </cell>
          <cell r="S95">
            <v>4.3687690355329947E-2</v>
          </cell>
          <cell r="W95">
            <v>4.6085542168674699E-2</v>
          </cell>
          <cell r="DC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N96" t="str">
            <v>Н</v>
          </cell>
          <cell r="O96">
            <v>2020</v>
          </cell>
          <cell r="P96">
            <v>2024</v>
          </cell>
          <cell r="Q96">
            <v>2024</v>
          </cell>
          <cell r="S96">
            <v>1.0527912989847716</v>
          </cell>
          <cell r="W96">
            <v>1.3083027001338687</v>
          </cell>
          <cell r="DC96" t="str">
            <v>нд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N97" t="str">
            <v>Н</v>
          </cell>
          <cell r="O97">
            <v>2020</v>
          </cell>
          <cell r="P97">
            <v>2024</v>
          </cell>
          <cell r="Q97">
            <v>2024</v>
          </cell>
          <cell r="S97">
            <v>0.27595177918781727</v>
          </cell>
          <cell r="W97">
            <v>0.3565968013386881</v>
          </cell>
          <cell r="DC97" t="str">
            <v>Исключение мероприятий в целях включения более приоритетных проектов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N98" t="str">
            <v>Н</v>
          </cell>
          <cell r="O98">
            <v>2020</v>
          </cell>
          <cell r="P98">
            <v>2020</v>
          </cell>
          <cell r="Q98">
            <v>2020</v>
          </cell>
          <cell r="S98">
            <v>0.16352685228426397</v>
          </cell>
          <cell r="W98">
            <v>0.18009231994645247</v>
          </cell>
          <cell r="DC98" t="str">
            <v>нд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N99" t="str">
            <v>Н</v>
          </cell>
          <cell r="O99">
            <v>2020</v>
          </cell>
          <cell r="P99">
            <v>2020</v>
          </cell>
          <cell r="Q99">
            <v>2020</v>
          </cell>
          <cell r="S99">
            <v>0.24171900609137056</v>
          </cell>
          <cell r="W99">
            <v>0.27946470682730923</v>
          </cell>
          <cell r="DC99" t="str">
            <v>нд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N100" t="str">
            <v>Н</v>
          </cell>
          <cell r="O100">
            <v>2021</v>
          </cell>
          <cell r="P100">
            <v>2021</v>
          </cell>
          <cell r="Q100">
            <v>2021</v>
          </cell>
          <cell r="S100">
            <v>0.18870558426395939</v>
          </cell>
          <cell r="W100">
            <v>0.21658045649263721</v>
          </cell>
          <cell r="DC100" t="str">
            <v>нд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N101" t="str">
            <v>Н</v>
          </cell>
          <cell r="O101">
            <v>2022</v>
          </cell>
          <cell r="P101">
            <v>2022</v>
          </cell>
          <cell r="Q101" t="str">
            <v>нд</v>
          </cell>
          <cell r="S101">
            <v>0.19993705583756347</v>
          </cell>
          <cell r="W101">
            <v>0</v>
          </cell>
          <cell r="DC101" t="str">
            <v>нд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N102" t="str">
            <v>Н</v>
          </cell>
          <cell r="O102" t="str">
            <v>нд</v>
          </cell>
          <cell r="P102" t="str">
            <v>нд</v>
          </cell>
          <cell r="Q102" t="str">
            <v>нд</v>
          </cell>
          <cell r="S102">
            <v>0</v>
          </cell>
          <cell r="W102">
            <v>0</v>
          </cell>
          <cell r="DC102" t="str">
            <v>нд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N103" t="str">
            <v>Н</v>
          </cell>
          <cell r="O103">
            <v>2020</v>
          </cell>
          <cell r="P103">
            <v>2022</v>
          </cell>
          <cell r="Q103">
            <v>2022</v>
          </cell>
          <cell r="S103">
            <v>1.9665318769035534</v>
          </cell>
          <cell r="W103">
            <v>2.3566510334672022</v>
          </cell>
          <cell r="DC103" t="str">
            <v>нд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N104" t="str">
            <v>Н</v>
          </cell>
          <cell r="O104">
            <v>2022</v>
          </cell>
          <cell r="P104" t="str">
            <v>нд</v>
          </cell>
          <cell r="Q104" t="str">
            <v>2022</v>
          </cell>
          <cell r="S104">
            <v>0</v>
          </cell>
          <cell r="W104">
            <v>1.1131191421686746</v>
          </cell>
          <cell r="DC104" t="str">
            <v>нд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N105" t="str">
            <v>Н</v>
          </cell>
          <cell r="O105">
            <v>2022</v>
          </cell>
          <cell r="P105" t="str">
            <v>нд</v>
          </cell>
          <cell r="Q105" t="str">
            <v>2022</v>
          </cell>
          <cell r="S105">
            <v>0</v>
          </cell>
          <cell r="W105">
            <v>0</v>
          </cell>
          <cell r="DC105" t="str">
            <v>нд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N106" t="str">
            <v>Н</v>
          </cell>
          <cell r="O106">
            <v>2022</v>
          </cell>
          <cell r="P106" t="str">
            <v>нд</v>
          </cell>
          <cell r="Q106" t="str">
            <v>2022</v>
          </cell>
          <cell r="S106">
            <v>0</v>
          </cell>
          <cell r="W106">
            <v>0.34002677429718875</v>
          </cell>
          <cell r="DC106" t="str">
            <v>нд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N107" t="str">
            <v>Н</v>
          </cell>
          <cell r="O107">
            <v>2022</v>
          </cell>
          <cell r="P107" t="str">
            <v>нд</v>
          </cell>
          <cell r="Q107" t="str">
            <v>2022</v>
          </cell>
          <cell r="S107">
            <v>0</v>
          </cell>
          <cell r="W107">
            <v>0.1791684080321285</v>
          </cell>
          <cell r="DC107" t="str">
            <v>нд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  <cell r="N108" t="str">
            <v>Н</v>
          </cell>
          <cell r="O108">
            <v>2023</v>
          </cell>
          <cell r="P108" t="str">
            <v>нд</v>
          </cell>
          <cell r="Q108" t="str">
            <v>2023</v>
          </cell>
          <cell r="S108">
            <v>0</v>
          </cell>
          <cell r="W108">
            <v>1.1339662447257384</v>
          </cell>
          <cell r="DC108" t="str">
            <v>Хозяйственное обеспечение деятельности предприятия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N109" t="str">
            <v>П</v>
          </cell>
          <cell r="O109">
            <v>2022</v>
          </cell>
          <cell r="P109" t="str">
            <v>нд</v>
          </cell>
          <cell r="Q109" t="str">
            <v>2023</v>
          </cell>
          <cell r="S109">
            <v>0</v>
          </cell>
          <cell r="W109">
            <v>5.4843427047426196</v>
          </cell>
          <cell r="DC109" t="str">
    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  <cell r="N110" t="str">
            <v>Н</v>
          </cell>
          <cell r="O110">
            <v>2023</v>
          </cell>
          <cell r="P110" t="str">
            <v>нд</v>
          </cell>
          <cell r="Q110" t="str">
            <v>2023</v>
          </cell>
          <cell r="S110">
            <v>0</v>
          </cell>
          <cell r="W110">
            <v>1.0079446161072982</v>
          </cell>
          <cell r="DC110" t="str">
    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N111" t="str">
            <v>Н</v>
          </cell>
          <cell r="O111">
            <v>2020</v>
          </cell>
          <cell r="P111">
            <v>2020</v>
          </cell>
          <cell r="Q111">
            <v>2020</v>
          </cell>
          <cell r="S111">
            <v>0.73096446700507611</v>
          </cell>
          <cell r="W111">
            <v>0.77108433734939763</v>
          </cell>
          <cell r="DC111" t="str">
            <v>нд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N112" t="str">
            <v>Н</v>
          </cell>
          <cell r="O112">
            <v>2021</v>
          </cell>
          <cell r="P112">
            <v>2021</v>
          </cell>
          <cell r="Q112">
            <v>2021</v>
          </cell>
          <cell r="S112">
            <v>0.3045685279187817</v>
          </cell>
          <cell r="W112">
            <v>0.32128514056224899</v>
          </cell>
          <cell r="DC112" t="str">
            <v>нд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N113" t="str">
            <v>Н</v>
          </cell>
          <cell r="O113">
            <v>2022</v>
          </cell>
          <cell r="P113">
            <v>2022</v>
          </cell>
          <cell r="Q113">
            <v>2022</v>
          </cell>
          <cell r="S113">
            <v>0.3045685279187817</v>
          </cell>
          <cell r="W113">
            <v>0.32128514056224899</v>
          </cell>
          <cell r="DC113" t="str">
            <v>нд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  <cell r="N114" t="str">
            <v>Н</v>
          </cell>
          <cell r="O114">
            <v>2023</v>
          </cell>
          <cell r="P114">
            <v>2023</v>
          </cell>
          <cell r="Q114">
            <v>2023</v>
          </cell>
          <cell r="S114">
            <v>0.3045685279187817</v>
          </cell>
          <cell r="W114">
            <v>0.64257028112449799</v>
          </cell>
          <cell r="DC114" t="str">
            <v>Изменение стоимости в связи с увеличением количества задач в области программирования.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N115" t="str">
            <v>Н</v>
          </cell>
          <cell r="O115">
            <v>2024</v>
          </cell>
          <cell r="P115">
            <v>2024</v>
          </cell>
          <cell r="Q115">
            <v>2024</v>
          </cell>
          <cell r="S115">
            <v>0.3045685279187817</v>
          </cell>
          <cell r="W115">
            <v>0.32128514056224899</v>
          </cell>
          <cell r="DC115" t="str">
            <v>нд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V116"/>
  <sheetViews>
    <sheetView tabSelected="1" view="pageBreakPreview" zoomScale="70" zoomScaleNormal="100" zoomScaleSheetLayoutView="70" workbookViewId="0">
      <pane xSplit="9" ySplit="19" topLeftCell="AA20" activePane="bottomRight" state="frozen"/>
      <selection pane="topRight" activeCell="J1" sqref="J1"/>
      <selection pane="bottomLeft" activeCell="A20" sqref="A20"/>
      <selection pane="bottomRight" activeCell="J53" sqref="J53"/>
    </sheetView>
  </sheetViews>
  <sheetFormatPr defaultRowHeight="12.75" outlineLevelRow="1" x14ac:dyDescent="0.2"/>
  <cols>
    <col min="1" max="1" width="12.42578125" style="3" customWidth="1"/>
    <col min="2" max="2" width="42.140625" style="9" customWidth="1"/>
    <col min="3" max="3" width="17.42578125" style="3" customWidth="1"/>
    <col min="4" max="4" width="8.7109375" style="3" customWidth="1"/>
    <col min="5" max="5" width="8.28515625" style="3" customWidth="1"/>
    <col min="6" max="6" width="14.85546875" style="3" customWidth="1"/>
    <col min="7" max="7" width="16.42578125" style="3" customWidth="1"/>
    <col min="8" max="8" width="18.28515625" style="22" customWidth="1"/>
    <col min="9" max="9" width="19.140625" style="3" customWidth="1"/>
    <col min="10" max="10" width="18.42578125" style="22" customWidth="1"/>
    <col min="11" max="15" width="13.140625" style="22" customWidth="1"/>
    <col min="16" max="20" width="14.7109375" style="3" customWidth="1"/>
    <col min="21" max="21" width="12.85546875" style="22" customWidth="1"/>
    <col min="22" max="22" width="14.140625" style="22" customWidth="1"/>
    <col min="23" max="23" width="13.42578125" style="22" customWidth="1"/>
    <col min="24" max="24" width="14" style="22" customWidth="1"/>
    <col min="25" max="25" width="15.7109375" style="3" customWidth="1"/>
    <col min="26" max="26" width="17.5703125" style="3" customWidth="1"/>
    <col min="27" max="27" width="16.140625" style="22" customWidth="1"/>
    <col min="28" max="28" width="18.140625" style="3" customWidth="1"/>
    <col min="29" max="29" width="14.140625" style="22" customWidth="1"/>
    <col min="30" max="30" width="14.140625" style="3" customWidth="1"/>
    <col min="31" max="31" width="14.140625" style="22" customWidth="1"/>
    <col min="32" max="32" width="14.140625" style="3" customWidth="1"/>
    <col min="33" max="33" width="13.7109375" style="22" customWidth="1"/>
    <col min="34" max="34" width="14" style="3" customWidth="1"/>
    <col min="35" max="35" width="14.140625" style="22" customWidth="1"/>
    <col min="36" max="36" width="14.140625" style="3" customWidth="1"/>
    <col min="37" max="37" width="14.140625" style="22" customWidth="1"/>
    <col min="38" max="38" width="14.140625" style="3" customWidth="1"/>
    <col min="39" max="40" width="16.5703125" style="22" customWidth="1"/>
    <col min="41" max="41" width="37.140625" style="3" customWidth="1"/>
    <col min="42" max="42" width="8.28515625" style="3" customWidth="1"/>
    <col min="43" max="43" width="17.85546875" style="3" customWidth="1"/>
    <col min="44" max="44" width="13.42578125" style="9" customWidth="1"/>
    <col min="45" max="45" width="9" style="9" customWidth="1"/>
    <col min="46" max="46" width="9.5703125" style="9" customWidth="1"/>
    <col min="47" max="47" width="6.42578125" style="9" customWidth="1"/>
    <col min="48" max="48" width="8.42578125" style="9" customWidth="1"/>
    <col min="49" max="49" width="11.42578125" style="9" customWidth="1"/>
    <col min="50" max="50" width="9" style="9" customWidth="1"/>
    <col min="51" max="51" width="7.7109375" style="9" customWidth="1"/>
    <col min="52" max="52" width="9.140625" style="9"/>
    <col min="53" max="53" width="7" style="9" customWidth="1"/>
    <col min="54" max="54" width="7.7109375" style="9" customWidth="1"/>
    <col min="55" max="55" width="10.7109375" style="9" customWidth="1"/>
    <col min="56" max="56" width="8.42578125" style="9" customWidth="1"/>
    <col min="57" max="63" width="8.28515625" style="9" customWidth="1"/>
    <col min="64" max="64" width="9.85546875" style="9" customWidth="1"/>
    <col min="65" max="65" width="7" style="9" customWidth="1"/>
    <col min="66" max="66" width="7.85546875" style="9" customWidth="1"/>
    <col min="67" max="67" width="11" style="9" customWidth="1"/>
    <col min="68" max="68" width="7.7109375" style="9" customWidth="1"/>
    <col min="69" max="69" width="8.85546875" style="9" customWidth="1"/>
    <col min="70" max="16384" width="9.140625" style="9"/>
  </cols>
  <sheetData>
    <row r="1" spans="1:74" s="2" customFormat="1" ht="15.75" outlineLevel="1" x14ac:dyDescent="0.2">
      <c r="A1" s="1"/>
      <c r="C1" s="3"/>
      <c r="D1" s="1"/>
      <c r="E1" s="1"/>
      <c r="F1" s="1"/>
      <c r="G1" s="1"/>
      <c r="H1" s="4"/>
      <c r="I1" s="1"/>
      <c r="J1" s="4"/>
      <c r="K1" s="4"/>
      <c r="L1" s="4"/>
      <c r="M1" s="4"/>
      <c r="N1" s="4"/>
      <c r="O1" s="4"/>
      <c r="P1" s="1"/>
      <c r="Q1" s="1"/>
      <c r="R1" s="1"/>
      <c r="S1" s="1"/>
      <c r="T1" s="1"/>
      <c r="U1" s="4"/>
      <c r="V1" s="4"/>
      <c r="W1" s="4"/>
      <c r="X1" s="4"/>
      <c r="Y1" s="1"/>
      <c r="Z1" s="1"/>
      <c r="AA1" s="4"/>
      <c r="AB1" s="1"/>
      <c r="AC1" s="4"/>
      <c r="AD1" s="1"/>
      <c r="AE1" s="4"/>
      <c r="AF1" s="1"/>
      <c r="AG1" s="4"/>
      <c r="AH1" s="1"/>
      <c r="AI1" s="4"/>
      <c r="AJ1" s="1"/>
      <c r="AK1" s="4"/>
      <c r="AL1" s="1"/>
      <c r="AM1" s="4"/>
      <c r="AN1" s="4"/>
      <c r="AO1" s="5" t="s">
        <v>0</v>
      </c>
      <c r="AP1" s="1"/>
      <c r="AQ1" s="1"/>
    </row>
    <row r="2" spans="1:74" s="2" customFormat="1" ht="15.75" outlineLevel="1" x14ac:dyDescent="0.25">
      <c r="A2" s="1"/>
      <c r="C2" s="3"/>
      <c r="D2" s="1"/>
      <c r="E2" s="1"/>
      <c r="F2" s="1"/>
      <c r="G2" s="1"/>
      <c r="H2" s="4"/>
      <c r="I2" s="1"/>
      <c r="J2" s="4"/>
      <c r="K2" s="4"/>
      <c r="L2" s="4"/>
      <c r="M2" s="4"/>
      <c r="N2" s="4"/>
      <c r="O2" s="4"/>
      <c r="P2" s="1"/>
      <c r="Q2" s="1"/>
      <c r="R2" s="1"/>
      <c r="S2" s="1"/>
      <c r="T2" s="1"/>
      <c r="U2" s="4"/>
      <c r="V2" s="4"/>
      <c r="W2" s="4"/>
      <c r="X2" s="4"/>
      <c r="Y2" s="1"/>
      <c r="Z2" s="1"/>
      <c r="AA2" s="4"/>
      <c r="AB2" s="1"/>
      <c r="AC2" s="4"/>
      <c r="AD2" s="1"/>
      <c r="AE2" s="4"/>
      <c r="AF2" s="1"/>
      <c r="AG2" s="4"/>
      <c r="AH2" s="1"/>
      <c r="AI2" s="4"/>
      <c r="AJ2" s="1"/>
      <c r="AK2" s="4"/>
      <c r="AL2" s="1"/>
      <c r="AM2" s="4"/>
      <c r="AN2" s="4"/>
      <c r="AO2" s="6" t="s">
        <v>1</v>
      </c>
      <c r="AP2" s="1"/>
      <c r="AQ2" s="1"/>
    </row>
    <row r="3" spans="1:74" s="2" customFormat="1" ht="15.75" outlineLevel="1" x14ac:dyDescent="0.25">
      <c r="A3" s="1"/>
      <c r="C3" s="3"/>
      <c r="D3" s="1"/>
      <c r="E3" s="1"/>
      <c r="F3" s="1"/>
      <c r="G3" s="1"/>
      <c r="H3" s="4"/>
      <c r="I3" s="1"/>
      <c r="J3" s="4"/>
      <c r="K3" s="4"/>
      <c r="L3" s="4"/>
      <c r="M3" s="4"/>
      <c r="N3" s="4"/>
      <c r="O3" s="4"/>
      <c r="P3" s="1"/>
      <c r="Q3" s="1"/>
      <c r="R3" s="1"/>
      <c r="S3" s="1"/>
      <c r="T3" s="1"/>
      <c r="U3" s="4"/>
      <c r="V3" s="4"/>
      <c r="W3" s="4"/>
      <c r="X3" s="4"/>
      <c r="Y3" s="1"/>
      <c r="Z3" s="1"/>
      <c r="AA3" s="4"/>
      <c r="AB3" s="1"/>
      <c r="AC3" s="4"/>
      <c r="AD3" s="1"/>
      <c r="AE3" s="4"/>
      <c r="AF3" s="1"/>
      <c r="AG3" s="4"/>
      <c r="AH3" s="1"/>
      <c r="AI3" s="4"/>
      <c r="AJ3" s="1"/>
      <c r="AK3" s="4"/>
      <c r="AL3" s="1"/>
      <c r="AM3" s="4"/>
      <c r="AN3" s="4"/>
      <c r="AO3" s="6" t="s">
        <v>2</v>
      </c>
      <c r="AP3" s="1"/>
      <c r="AQ3" s="1"/>
    </row>
    <row r="4" spans="1:74" ht="18.75" outlineLevel="1" x14ac:dyDescent="0.3">
      <c r="A4" s="7" t="s">
        <v>3</v>
      </c>
      <c r="B4" s="7"/>
      <c r="C4" s="7"/>
      <c r="D4" s="7"/>
      <c r="E4" s="7"/>
      <c r="F4" s="7"/>
      <c r="G4" s="7"/>
      <c r="H4" s="8"/>
      <c r="I4" s="7"/>
      <c r="J4" s="8"/>
      <c r="K4" s="8"/>
      <c r="L4" s="8"/>
      <c r="M4" s="8"/>
      <c r="N4" s="8"/>
      <c r="O4" s="8"/>
      <c r="P4" s="7"/>
      <c r="Q4" s="7"/>
      <c r="R4" s="7"/>
      <c r="S4" s="7"/>
      <c r="T4" s="7"/>
      <c r="U4" s="8"/>
      <c r="V4" s="8"/>
      <c r="W4" s="8"/>
      <c r="X4" s="8"/>
      <c r="Y4" s="7"/>
      <c r="Z4" s="7"/>
      <c r="AA4" s="8"/>
      <c r="AB4" s="7"/>
      <c r="AC4" s="8"/>
      <c r="AD4" s="7"/>
      <c r="AE4" s="8"/>
      <c r="AF4" s="7"/>
      <c r="AG4" s="8"/>
      <c r="AH4" s="7"/>
      <c r="AI4" s="8"/>
      <c r="AJ4" s="7"/>
      <c r="AK4" s="8"/>
      <c r="AL4" s="7"/>
      <c r="AM4" s="8"/>
      <c r="AN4" s="8"/>
      <c r="AO4" s="7"/>
    </row>
    <row r="5" spans="1:74" ht="18.75" outlineLevel="1" x14ac:dyDescent="0.3">
      <c r="A5" s="10"/>
      <c r="B5" s="10"/>
      <c r="C5" s="11"/>
      <c r="D5" s="10"/>
      <c r="E5" s="10"/>
      <c r="F5" s="10"/>
      <c r="G5" s="10"/>
      <c r="H5" s="12"/>
      <c r="I5" s="10"/>
      <c r="J5" s="12"/>
      <c r="K5" s="12"/>
      <c r="L5" s="12"/>
      <c r="M5" s="12"/>
      <c r="N5" s="12"/>
      <c r="O5" s="12"/>
      <c r="P5" s="10"/>
      <c r="Q5" s="10"/>
      <c r="R5" s="10"/>
      <c r="S5" s="10"/>
      <c r="T5" s="10"/>
      <c r="U5" s="12"/>
      <c r="V5" s="12"/>
      <c r="W5" s="12"/>
      <c r="X5" s="12"/>
      <c r="Y5" s="10"/>
      <c r="Z5" s="10"/>
      <c r="AA5" s="12"/>
      <c r="AB5" s="10"/>
      <c r="AC5" s="12"/>
      <c r="AD5" s="10"/>
      <c r="AE5" s="12"/>
      <c r="AF5" s="10"/>
      <c r="AG5" s="12"/>
      <c r="AH5" s="10"/>
      <c r="AI5" s="12"/>
      <c r="AJ5" s="10"/>
      <c r="AK5" s="12"/>
      <c r="AL5" s="10"/>
      <c r="AM5" s="12"/>
      <c r="AN5" s="12"/>
      <c r="AO5" s="10"/>
      <c r="AP5" s="10"/>
      <c r="AQ5" s="10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</row>
    <row r="6" spans="1:74" ht="18.75" outlineLevel="1" x14ac:dyDescent="0.2">
      <c r="A6" s="14" t="s">
        <v>4</v>
      </c>
      <c r="B6" s="14"/>
      <c r="C6" s="14"/>
      <c r="D6" s="14"/>
      <c r="E6" s="14"/>
      <c r="F6" s="14"/>
      <c r="G6" s="14"/>
      <c r="H6" s="15"/>
      <c r="I6" s="14"/>
      <c r="J6" s="15"/>
      <c r="K6" s="15"/>
      <c r="L6" s="15"/>
      <c r="M6" s="15"/>
      <c r="N6" s="15"/>
      <c r="O6" s="15"/>
      <c r="P6" s="14"/>
      <c r="Q6" s="14"/>
      <c r="R6" s="14"/>
      <c r="S6" s="14"/>
      <c r="T6" s="14"/>
      <c r="U6" s="15"/>
      <c r="V6" s="15"/>
      <c r="W6" s="15"/>
      <c r="X6" s="15"/>
      <c r="Y6" s="14"/>
      <c r="Z6" s="14"/>
      <c r="AA6" s="15"/>
      <c r="AB6" s="14"/>
      <c r="AC6" s="15"/>
      <c r="AD6" s="14"/>
      <c r="AE6" s="15"/>
      <c r="AF6" s="14"/>
      <c r="AG6" s="15"/>
      <c r="AH6" s="14"/>
      <c r="AI6" s="15"/>
      <c r="AJ6" s="14"/>
      <c r="AK6" s="15"/>
      <c r="AL6" s="14"/>
      <c r="AM6" s="15"/>
      <c r="AN6" s="15"/>
      <c r="AO6" s="14"/>
      <c r="AP6" s="16"/>
      <c r="AQ6" s="16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</row>
    <row r="7" spans="1:74" ht="15.75" outlineLevel="1" x14ac:dyDescent="0.2">
      <c r="A7" s="18" t="s">
        <v>5</v>
      </c>
      <c r="B7" s="18"/>
      <c r="C7" s="18"/>
      <c r="D7" s="18"/>
      <c r="E7" s="18"/>
      <c r="F7" s="18"/>
      <c r="G7" s="18"/>
      <c r="H7" s="19"/>
      <c r="I7" s="18"/>
      <c r="J7" s="19"/>
      <c r="K7" s="19"/>
      <c r="L7" s="19"/>
      <c r="M7" s="19"/>
      <c r="N7" s="19"/>
      <c r="O7" s="19"/>
      <c r="P7" s="18"/>
      <c r="Q7" s="18"/>
      <c r="R7" s="18"/>
      <c r="S7" s="18"/>
      <c r="T7" s="18"/>
      <c r="U7" s="19"/>
      <c r="V7" s="19"/>
      <c r="W7" s="19"/>
      <c r="X7" s="19"/>
      <c r="Y7" s="18"/>
      <c r="Z7" s="18"/>
      <c r="AA7" s="19"/>
      <c r="AB7" s="18"/>
      <c r="AC7" s="19"/>
      <c r="AD7" s="18"/>
      <c r="AE7" s="19"/>
      <c r="AF7" s="18"/>
      <c r="AG7" s="19"/>
      <c r="AH7" s="18"/>
      <c r="AI7" s="19"/>
      <c r="AJ7" s="18"/>
      <c r="AK7" s="19"/>
      <c r="AL7" s="18"/>
      <c r="AM7" s="19"/>
      <c r="AN7" s="19"/>
      <c r="AO7" s="18"/>
      <c r="AP7" s="20"/>
      <c r="AQ7" s="20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</row>
    <row r="8" spans="1:74" ht="18" customHeight="1" outlineLevel="1" x14ac:dyDescent="0.3">
      <c r="AN8" s="23"/>
    </row>
    <row r="9" spans="1:74" ht="18.75" outlineLevel="1" x14ac:dyDescent="0.3">
      <c r="A9" s="24" t="s">
        <v>6</v>
      </c>
      <c r="B9" s="24"/>
      <c r="C9" s="24"/>
      <c r="D9" s="24"/>
      <c r="E9" s="24"/>
      <c r="F9" s="24"/>
      <c r="G9" s="24"/>
      <c r="H9" s="25"/>
      <c r="I9" s="24"/>
      <c r="J9" s="25"/>
      <c r="K9" s="25"/>
      <c r="L9" s="25"/>
      <c r="M9" s="25"/>
      <c r="N9" s="25"/>
      <c r="O9" s="25"/>
      <c r="P9" s="24"/>
      <c r="Q9" s="24"/>
      <c r="R9" s="24"/>
      <c r="S9" s="24"/>
      <c r="T9" s="24"/>
      <c r="U9" s="25"/>
      <c r="V9" s="25"/>
      <c r="W9" s="25"/>
      <c r="X9" s="25"/>
      <c r="Y9" s="24"/>
      <c r="Z9" s="24"/>
      <c r="AA9" s="25"/>
      <c r="AB9" s="24"/>
      <c r="AC9" s="25"/>
      <c r="AD9" s="24"/>
      <c r="AE9" s="25"/>
      <c r="AF9" s="24"/>
      <c r="AG9" s="25"/>
      <c r="AH9" s="24"/>
      <c r="AI9" s="25"/>
      <c r="AJ9" s="24"/>
      <c r="AK9" s="25"/>
      <c r="AL9" s="24"/>
      <c r="AM9" s="25"/>
      <c r="AN9" s="25"/>
      <c r="AO9" s="24"/>
      <c r="AP9" s="10"/>
      <c r="AQ9" s="10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</row>
    <row r="10" spans="1:74" ht="18.75" outlineLevel="1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10"/>
      <c r="AQ10" s="10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</row>
    <row r="11" spans="1:74" ht="18.75" outlineLevel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10"/>
      <c r="AQ11" s="10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</row>
    <row r="12" spans="1:74" ht="12.75" customHeight="1" outlineLevel="1" x14ac:dyDescent="0.3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10"/>
      <c r="AQ12" s="10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4" ht="20.25" customHeight="1" x14ac:dyDescent="0.3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8"/>
      <c r="AI13" s="26"/>
      <c r="AJ13" s="26"/>
      <c r="AK13" s="26"/>
      <c r="AL13" s="26"/>
      <c r="AM13" s="26"/>
      <c r="AN13" s="26"/>
      <c r="AO13" s="26"/>
      <c r="AP13" s="10"/>
      <c r="AQ13" s="10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</row>
    <row r="14" spans="1:74" ht="30" hidden="1" customHeight="1" x14ac:dyDescent="0.3">
      <c r="A14" s="10"/>
      <c r="B14" s="10"/>
      <c r="C14" s="11"/>
      <c r="D14" s="10"/>
      <c r="E14" s="10"/>
      <c r="F14" s="10"/>
      <c r="G14" s="10"/>
      <c r="H14" s="12">
        <f>SUBTOTAL(9,H48:H115)</f>
        <v>197.51254055802974</v>
      </c>
      <c r="I14" s="12">
        <f>SUBTOTAL(9,I48:I115)</f>
        <v>218.31002219908862</v>
      </c>
      <c r="J14" s="12">
        <f>SUBTOTAL(9,J48:J115)</f>
        <v>0</v>
      </c>
      <c r="K14" s="12">
        <f>SUBTOTAL(9,K48:K115)</f>
        <v>1802.3454288995599</v>
      </c>
      <c r="L14" s="12">
        <f>SUBTOTAL(9,L48:L115)</f>
        <v>322.63126867202141</v>
      </c>
      <c r="M14" s="12">
        <f>SUBTOTAL(9,M48:M115)</f>
        <v>790.29965696052147</v>
      </c>
      <c r="N14" s="12">
        <f>SUBTOTAL(9,N48:N115)</f>
        <v>1324.6066855773627</v>
      </c>
      <c r="O14" s="12">
        <f>SUBTOTAL(9,O48:O115)</f>
        <v>872.50619804404289</v>
      </c>
      <c r="P14" s="29">
        <f>SUBTOTAL(9,P48:P115)</f>
        <v>1811.7588703826295</v>
      </c>
      <c r="Q14" s="29">
        <f>SUBTOTAL(9,Q48:Q115)</f>
        <v>598.58881112404288</v>
      </c>
      <c r="R14" s="29">
        <f>SUBTOTAL(9,R48:R115)</f>
        <v>1110.5626439472535</v>
      </c>
      <c r="S14" s="29">
        <f>SUBTOTAL(9,S48:S115)</f>
        <v>1220.6122610206598</v>
      </c>
      <c r="T14" s="29">
        <f>SUBTOTAL(9,T48:T115)</f>
        <v>978.68307430237587</v>
      </c>
      <c r="U14" s="12">
        <f>SUBTOTAL(9,U48:U115)</f>
        <v>197.51254055802974</v>
      </c>
      <c r="V14" s="12">
        <f>SUBTOTAL(9,V48:V115)</f>
        <v>1802.3454288995599</v>
      </c>
      <c r="W14" s="12">
        <f>SUBTOTAL(9,W48:W115)</f>
        <v>105.28323344444445</v>
      </c>
      <c r="X14" s="12">
        <f>SUBTOTAL(9,X48:X115)</f>
        <v>786.46575382999993</v>
      </c>
      <c r="Y14" s="12">
        <f>SUBTOTAL(9,Y48:Y115)</f>
        <v>94.642760085149064</v>
      </c>
      <c r="Z14" s="12">
        <f>SUBTOTAL(9,Z48:Z115)</f>
        <v>736.12555948106672</v>
      </c>
      <c r="AA14" s="12">
        <f>SUBTOTAL(9,AA48:AA115)</f>
        <v>0</v>
      </c>
      <c r="AB14" s="12">
        <f>SUBTOTAL(9,AB48:AB115)</f>
        <v>0</v>
      </c>
      <c r="AC14" s="12">
        <f>SUBTOTAL(9,AC48:AC115)</f>
        <v>274.05301787955995</v>
      </c>
      <c r="AD14" s="12">
        <f>SUBTOTAL(9,AD48:AD115)</f>
        <v>256.54409367</v>
      </c>
      <c r="AE14" s="12">
        <f>SUBTOTAL(9,AE48:AE115)</f>
        <v>382.00569071000007</v>
      </c>
      <c r="AF14" s="12">
        <f>SUBTOTAL(9,AF48:AF115)</f>
        <v>253.15401369000003</v>
      </c>
      <c r="AG14" s="29">
        <f>SUBTOTAL(9,AG48:AG115)</f>
        <v>359.82096647999998</v>
      </c>
      <c r="AH14" s="29">
        <f>SUBTOTAL(9,AH48:AH115)</f>
        <v>258.25200547999998</v>
      </c>
      <c r="AI14" s="12">
        <f>SUBTOTAL(9,AI48:AI115)</f>
        <v>387.8989649400001</v>
      </c>
      <c r="AJ14" s="12">
        <f>SUBTOTAL(9,AJ48:AJ115)</f>
        <v>357.82511952858675</v>
      </c>
      <c r="AK14" s="12">
        <f>SUBTOTAL(9,AK48:AK115)</f>
        <v>398.56678888999994</v>
      </c>
      <c r="AL14" s="12">
        <f>SUBTOTAL(9,AL48:AL115)</f>
        <v>398.56678888999994</v>
      </c>
      <c r="AM14" s="12">
        <f>SUBTOTAL(9,AM48:AM115)</f>
        <v>1802.3454288995599</v>
      </c>
      <c r="AN14" s="12">
        <f>SUBTOTAL(9,AN48:AN115)</f>
        <v>1504.075672321067</v>
      </c>
      <c r="AO14" s="12">
        <f>SUBTOTAL(9,AO48:AO115)</f>
        <v>0</v>
      </c>
      <c r="AP14" s="12">
        <f>SUBTOTAL(9,AP48:AP115)</f>
        <v>1641.88624978956</v>
      </c>
      <c r="AQ14" s="12">
        <f>SUBTOTAL(9,AQ48:AQ115)</f>
        <v>1555.0334474198264</v>
      </c>
      <c r="AR14" s="12">
        <f>SUBTOTAL(9,AR48:AR115)</f>
        <v>121.78691219</v>
      </c>
      <c r="AS14" s="12">
        <f>SUBTOTAL(9,AS48:AS115)</f>
        <v>0</v>
      </c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</row>
    <row r="15" spans="1:74" ht="42.75" customHeight="1" x14ac:dyDescent="0.2">
      <c r="A15" s="30" t="s">
        <v>7</v>
      </c>
      <c r="B15" s="30" t="s">
        <v>8</v>
      </c>
      <c r="C15" s="30" t="s">
        <v>9</v>
      </c>
      <c r="D15" s="31" t="s">
        <v>10</v>
      </c>
      <c r="E15" s="31" t="s">
        <v>11</v>
      </c>
      <c r="F15" s="30" t="s">
        <v>12</v>
      </c>
      <c r="G15" s="30"/>
      <c r="H15" s="32" t="s">
        <v>13</v>
      </c>
      <c r="I15" s="30"/>
      <c r="J15" s="32" t="s">
        <v>14</v>
      </c>
      <c r="K15" s="32" t="s">
        <v>15</v>
      </c>
      <c r="L15" s="32"/>
      <c r="M15" s="32"/>
      <c r="N15" s="32"/>
      <c r="O15" s="32"/>
      <c r="P15" s="30"/>
      <c r="Q15" s="30"/>
      <c r="R15" s="30"/>
      <c r="S15" s="30"/>
      <c r="T15" s="30"/>
      <c r="U15" s="32" t="s">
        <v>16</v>
      </c>
      <c r="V15" s="32"/>
      <c r="W15" s="32"/>
      <c r="X15" s="32"/>
      <c r="Y15" s="30"/>
      <c r="Z15" s="30"/>
      <c r="AA15" s="32" t="s">
        <v>17</v>
      </c>
      <c r="AB15" s="30"/>
      <c r="AC15" s="32" t="s">
        <v>18</v>
      </c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0" t="s">
        <v>19</v>
      </c>
    </row>
    <row r="16" spans="1:74" ht="57.75" customHeight="1" x14ac:dyDescent="0.2">
      <c r="A16" s="30"/>
      <c r="B16" s="30"/>
      <c r="C16" s="30"/>
      <c r="D16" s="31"/>
      <c r="E16" s="31"/>
      <c r="F16" s="30"/>
      <c r="G16" s="30"/>
      <c r="H16" s="32"/>
      <c r="I16" s="30"/>
      <c r="J16" s="32"/>
      <c r="K16" s="32" t="s">
        <v>20</v>
      </c>
      <c r="L16" s="32"/>
      <c r="M16" s="32"/>
      <c r="N16" s="32"/>
      <c r="O16" s="32"/>
      <c r="P16" s="30" t="s">
        <v>21</v>
      </c>
      <c r="Q16" s="30"/>
      <c r="R16" s="30"/>
      <c r="S16" s="30"/>
      <c r="T16" s="30"/>
      <c r="U16" s="32" t="s">
        <v>22</v>
      </c>
      <c r="V16" s="32"/>
      <c r="W16" s="32" t="s">
        <v>23</v>
      </c>
      <c r="X16" s="32"/>
      <c r="Y16" s="30" t="s">
        <v>24</v>
      </c>
      <c r="Z16" s="30"/>
      <c r="AA16" s="32"/>
      <c r="AB16" s="30"/>
      <c r="AC16" s="32" t="s">
        <v>25</v>
      </c>
      <c r="AD16" s="30"/>
      <c r="AE16" s="32" t="s">
        <v>26</v>
      </c>
      <c r="AF16" s="30"/>
      <c r="AG16" s="32" t="s">
        <v>27</v>
      </c>
      <c r="AH16" s="30"/>
      <c r="AI16" s="32" t="s">
        <v>28</v>
      </c>
      <c r="AJ16" s="30"/>
      <c r="AK16" s="32" t="s">
        <v>29</v>
      </c>
      <c r="AL16" s="30"/>
      <c r="AM16" s="32" t="s">
        <v>30</v>
      </c>
      <c r="AN16" s="32" t="s">
        <v>31</v>
      </c>
      <c r="AO16" s="30"/>
    </row>
    <row r="17" spans="1:44" ht="124.5" x14ac:dyDescent="0.2">
      <c r="A17" s="30"/>
      <c r="B17" s="30"/>
      <c r="C17" s="30"/>
      <c r="D17" s="31"/>
      <c r="E17" s="31"/>
      <c r="F17" s="33" t="s">
        <v>20</v>
      </c>
      <c r="G17" s="33" t="s">
        <v>32</v>
      </c>
      <c r="H17" s="34" t="s">
        <v>33</v>
      </c>
      <c r="I17" s="33" t="s">
        <v>32</v>
      </c>
      <c r="J17" s="32"/>
      <c r="K17" s="35" t="s">
        <v>34</v>
      </c>
      <c r="L17" s="35" t="s">
        <v>35</v>
      </c>
      <c r="M17" s="35" t="s">
        <v>36</v>
      </c>
      <c r="N17" s="35" t="s">
        <v>37</v>
      </c>
      <c r="O17" s="35" t="s">
        <v>38</v>
      </c>
      <c r="P17" s="36" t="s">
        <v>34</v>
      </c>
      <c r="Q17" s="36" t="s">
        <v>35</v>
      </c>
      <c r="R17" s="36" t="s">
        <v>36</v>
      </c>
      <c r="S17" s="36" t="s">
        <v>37</v>
      </c>
      <c r="T17" s="36" t="s">
        <v>38</v>
      </c>
      <c r="U17" s="35" t="s">
        <v>39</v>
      </c>
      <c r="V17" s="35" t="s">
        <v>40</v>
      </c>
      <c r="W17" s="35" t="s">
        <v>39</v>
      </c>
      <c r="X17" s="35" t="s">
        <v>40</v>
      </c>
      <c r="Y17" s="36" t="s">
        <v>39</v>
      </c>
      <c r="Z17" s="36" t="s">
        <v>40</v>
      </c>
      <c r="AA17" s="34" t="s">
        <v>41</v>
      </c>
      <c r="AB17" s="33" t="s">
        <v>42</v>
      </c>
      <c r="AC17" s="34" t="s">
        <v>41</v>
      </c>
      <c r="AD17" s="33" t="s">
        <v>43</v>
      </c>
      <c r="AE17" s="34" t="s">
        <v>41</v>
      </c>
      <c r="AF17" s="33" t="s">
        <v>43</v>
      </c>
      <c r="AG17" s="34" t="s">
        <v>41</v>
      </c>
      <c r="AH17" s="33" t="s">
        <v>43</v>
      </c>
      <c r="AI17" s="34" t="s">
        <v>41</v>
      </c>
      <c r="AJ17" s="33" t="s">
        <v>44</v>
      </c>
      <c r="AK17" s="34" t="s">
        <v>41</v>
      </c>
      <c r="AL17" s="33" t="s">
        <v>44</v>
      </c>
      <c r="AM17" s="32"/>
      <c r="AN17" s="32"/>
      <c r="AO17" s="30"/>
      <c r="AP17" s="3" t="s">
        <v>45</v>
      </c>
      <c r="AQ17" s="3" t="s">
        <v>46</v>
      </c>
    </row>
    <row r="18" spans="1:44" s="39" customFormat="1" ht="15.75" x14ac:dyDescent="0.2">
      <c r="A18" s="37">
        <v>1</v>
      </c>
      <c r="B18" s="37">
        <v>2</v>
      </c>
      <c r="C18" s="37">
        <v>3</v>
      </c>
      <c r="D18" s="37">
        <v>4</v>
      </c>
      <c r="E18" s="37">
        <v>5</v>
      </c>
      <c r="F18" s="37">
        <v>6</v>
      </c>
      <c r="G18" s="37">
        <v>7</v>
      </c>
      <c r="H18" s="37">
        <v>8</v>
      </c>
      <c r="I18" s="37">
        <v>9</v>
      </c>
      <c r="J18" s="37">
        <v>10</v>
      </c>
      <c r="K18" s="37">
        <v>11</v>
      </c>
      <c r="L18" s="37">
        <v>12</v>
      </c>
      <c r="M18" s="37">
        <v>13</v>
      </c>
      <c r="N18" s="37">
        <v>14</v>
      </c>
      <c r="O18" s="37">
        <v>15</v>
      </c>
      <c r="P18" s="37">
        <v>16</v>
      </c>
      <c r="Q18" s="37">
        <v>17</v>
      </c>
      <c r="R18" s="37">
        <v>18</v>
      </c>
      <c r="S18" s="37">
        <v>19</v>
      </c>
      <c r="T18" s="37">
        <v>20</v>
      </c>
      <c r="U18" s="37">
        <v>21</v>
      </c>
      <c r="V18" s="37">
        <v>22</v>
      </c>
      <c r="W18" s="37">
        <v>23</v>
      </c>
      <c r="X18" s="37">
        <v>24</v>
      </c>
      <c r="Y18" s="37">
        <v>25</v>
      </c>
      <c r="Z18" s="37">
        <v>26</v>
      </c>
      <c r="AA18" s="37">
        <v>27</v>
      </c>
      <c r="AB18" s="37">
        <v>28</v>
      </c>
      <c r="AC18" s="37" t="s">
        <v>47</v>
      </c>
      <c r="AD18" s="37" t="s">
        <v>48</v>
      </c>
      <c r="AE18" s="37" t="s">
        <v>49</v>
      </c>
      <c r="AF18" s="37" t="s">
        <v>50</v>
      </c>
      <c r="AG18" s="37" t="s">
        <v>51</v>
      </c>
      <c r="AH18" s="37" t="s">
        <v>52</v>
      </c>
      <c r="AI18" s="37" t="s">
        <v>53</v>
      </c>
      <c r="AJ18" s="37" t="s">
        <v>54</v>
      </c>
      <c r="AK18" s="37" t="s">
        <v>55</v>
      </c>
      <c r="AL18" s="37" t="s">
        <v>56</v>
      </c>
      <c r="AM18" s="37">
        <v>30</v>
      </c>
      <c r="AN18" s="37">
        <v>31</v>
      </c>
      <c r="AO18" s="37">
        <v>32</v>
      </c>
      <c r="AP18" s="38"/>
      <c r="AQ18" s="38"/>
      <c r="AR18" s="39">
        <f>SUM(AD18,AF18,AH18)</f>
        <v>0</v>
      </c>
    </row>
    <row r="19" spans="1:44" s="48" customFormat="1" ht="31.5" x14ac:dyDescent="0.25">
      <c r="A19" s="40">
        <f>[1]Н0228_1037000158513_02_0_69_!A19</f>
        <v>0</v>
      </c>
      <c r="B19" s="41" t="str">
        <f>[1]Н0228_1037000158513_02_0_69_!B19</f>
        <v>ВСЕГО по инвестиционной программе, в том числе:</v>
      </c>
      <c r="C19" s="40" t="str">
        <f>[1]Н0228_1037000158513_02_0_69_!C19</f>
        <v>Г</v>
      </c>
      <c r="D19" s="42" t="str">
        <f>[1]Н0228_1037000158513_02_0_69_!N19</f>
        <v>нд</v>
      </c>
      <c r="E19" s="42" t="str">
        <f>[1]Н0228_1037000158513_02_0_69_!O19</f>
        <v>нд</v>
      </c>
      <c r="F19" s="42" t="str">
        <f>[1]Н0228_1037000158513_02_0_69_!P19</f>
        <v>нд</v>
      </c>
      <c r="G19" s="42" t="str">
        <f>[1]Н0228_1037000158513_02_0_69_!Q19</f>
        <v>нд</v>
      </c>
      <c r="H19" s="43">
        <f>SUM(H20:H25)</f>
        <v>88.601760314817014</v>
      </c>
      <c r="I19" s="43">
        <f t="shared" ref="I19:AL19" si="0">SUM(I20:I25)</f>
        <v>101.52215965386648</v>
      </c>
      <c r="J19" s="43">
        <f t="shared" si="0"/>
        <v>0</v>
      </c>
      <c r="K19" s="43">
        <f t="shared" si="0"/>
        <v>830.18106422250003</v>
      </c>
      <c r="L19" s="43">
        <f t="shared" si="0"/>
        <v>161.23694153601068</v>
      </c>
      <c r="M19" s="43">
        <f t="shared" si="0"/>
        <v>365.46859280026069</v>
      </c>
      <c r="N19" s="43">
        <f t="shared" si="0"/>
        <v>621.0716210411814</v>
      </c>
      <c r="O19" s="43">
        <f t="shared" si="0"/>
        <v>436.25309902202139</v>
      </c>
      <c r="P19" s="43">
        <f t="shared" si="0"/>
        <v>860.18143280543484</v>
      </c>
      <c r="Q19" s="43">
        <f t="shared" si="0"/>
        <v>299.29238056202138</v>
      </c>
      <c r="R19" s="43">
        <f t="shared" si="0"/>
        <v>544.94303447743823</v>
      </c>
      <c r="S19" s="43">
        <f t="shared" si="0"/>
        <v>574.94844060874391</v>
      </c>
      <c r="T19" s="43">
        <f t="shared" si="0"/>
        <v>489.34153715118805</v>
      </c>
      <c r="U19" s="43">
        <f t="shared" si="0"/>
        <v>88.601760314817014</v>
      </c>
      <c r="V19" s="43">
        <f t="shared" si="0"/>
        <v>830.18106422250003</v>
      </c>
      <c r="W19" s="43">
        <f t="shared" si="0"/>
        <v>45.538142231593042</v>
      </c>
      <c r="X19" s="43">
        <f t="shared" si="0"/>
        <v>340.16992246999996</v>
      </c>
      <c r="Y19" s="43">
        <f t="shared" si="0"/>
        <v>41.161980219120657</v>
      </c>
      <c r="Z19" s="43">
        <f t="shared" si="0"/>
        <v>319.90357353589332</v>
      </c>
      <c r="AA19" s="43">
        <f t="shared" si="0"/>
        <v>0</v>
      </c>
      <c r="AB19" s="43">
        <f t="shared" si="0"/>
        <v>0</v>
      </c>
      <c r="AC19" s="43">
        <f t="shared" si="0"/>
        <v>143.35774004249998</v>
      </c>
      <c r="AD19" s="43">
        <f t="shared" si="0"/>
        <v>130.92683448999998</v>
      </c>
      <c r="AE19" s="43">
        <f t="shared" si="0"/>
        <v>170.78404218</v>
      </c>
      <c r="AF19" s="43">
        <f t="shared" si="0"/>
        <v>120.45351503000001</v>
      </c>
      <c r="AG19" s="43">
        <f t="shared" si="0"/>
        <v>175.86935953</v>
      </c>
      <c r="AH19" s="43">
        <f t="shared" si="0"/>
        <v>124.92273624999999</v>
      </c>
      <c r="AI19" s="43">
        <f t="shared" si="0"/>
        <v>167.79111750999999</v>
      </c>
      <c r="AJ19" s="43">
        <f t="shared" si="0"/>
        <v>167.79111751341335</v>
      </c>
      <c r="AK19" s="43">
        <f t="shared" si="0"/>
        <v>172.37880495999997</v>
      </c>
      <c r="AL19" s="43">
        <f t="shared" si="0"/>
        <v>172.37880495999997</v>
      </c>
      <c r="AM19" s="44">
        <f>SUM(AC19,AE19,AG19,AI19,AK19)</f>
        <v>830.18106422250003</v>
      </c>
      <c r="AN19" s="44">
        <f>SUM(AD19,AF19,AH19,AJ19,AL19)</f>
        <v>716.47300824341323</v>
      </c>
      <c r="AO19" s="45" t="str">
        <f>IF([1]Н0228_1037000158513_02_0_69_!DC19="","",[1]Н0228_1037000158513_02_0_69_!DC19)</f>
        <v>нд</v>
      </c>
      <c r="AP19" s="46">
        <f>SUM(AC19,AE19,AG19,AI19,AK19)</f>
        <v>830.18106422250003</v>
      </c>
      <c r="AQ19" s="47">
        <f>SUM(AC19,AE19,AH19,AJ19,AL19)</f>
        <v>779.23444094591332</v>
      </c>
    </row>
    <row r="20" spans="1:44" ht="15.75" x14ac:dyDescent="0.2">
      <c r="A20" s="49" t="str">
        <f>[1]Н0228_1037000158513_02_0_69_!A20</f>
        <v>0.1</v>
      </c>
      <c r="B20" s="50" t="str">
        <f>[1]Н0228_1037000158513_02_0_69_!B20</f>
        <v>Технологическое присоединение, всего</v>
      </c>
      <c r="C20" s="49" t="str">
        <f>[1]Н0228_1037000158513_02_0_69_!C20</f>
        <v>Г</v>
      </c>
      <c r="D20" s="33" t="str">
        <f>[1]Н0228_1037000158513_02_0_69_!N20</f>
        <v>нд</v>
      </c>
      <c r="E20" s="33" t="str">
        <f>[1]Н0228_1037000158513_02_0_69_!O20</f>
        <v>нд</v>
      </c>
      <c r="F20" s="33" t="str">
        <f>[1]Н0228_1037000158513_02_0_69_!P20</f>
        <v>нд</v>
      </c>
      <c r="G20" s="33" t="str">
        <f>[1]Н0228_1037000158513_02_0_69_!Q20</f>
        <v>нд</v>
      </c>
      <c r="H20" s="51">
        <f>SUM(H26)</f>
        <v>0</v>
      </c>
      <c r="I20" s="51">
        <f t="shared" ref="I20:AL20" si="1">SUM(I26)</f>
        <v>0</v>
      </c>
      <c r="J20" s="51">
        <f t="shared" si="1"/>
        <v>0</v>
      </c>
      <c r="K20" s="51">
        <f t="shared" si="1"/>
        <v>0</v>
      </c>
      <c r="L20" s="51">
        <f t="shared" si="1"/>
        <v>0</v>
      </c>
      <c r="M20" s="51">
        <f t="shared" si="1"/>
        <v>0</v>
      </c>
      <c r="N20" s="51">
        <f t="shared" si="1"/>
        <v>0</v>
      </c>
      <c r="O20" s="51">
        <f t="shared" si="1"/>
        <v>0</v>
      </c>
      <c r="P20" s="51">
        <f t="shared" si="1"/>
        <v>0</v>
      </c>
      <c r="Q20" s="51">
        <f t="shared" si="1"/>
        <v>0</v>
      </c>
      <c r="R20" s="51">
        <f t="shared" si="1"/>
        <v>0</v>
      </c>
      <c r="S20" s="51">
        <f t="shared" si="1"/>
        <v>0</v>
      </c>
      <c r="T20" s="51">
        <f t="shared" si="1"/>
        <v>0</v>
      </c>
      <c r="U20" s="51">
        <f t="shared" si="1"/>
        <v>0</v>
      </c>
      <c r="V20" s="51">
        <f t="shared" si="1"/>
        <v>0</v>
      </c>
      <c r="W20" s="51">
        <f t="shared" si="1"/>
        <v>0</v>
      </c>
      <c r="X20" s="51">
        <f t="shared" si="1"/>
        <v>0</v>
      </c>
      <c r="Y20" s="51">
        <f t="shared" si="1"/>
        <v>0</v>
      </c>
      <c r="Z20" s="51">
        <f t="shared" si="1"/>
        <v>0</v>
      </c>
      <c r="AA20" s="51">
        <f t="shared" si="1"/>
        <v>0</v>
      </c>
      <c r="AB20" s="51">
        <f t="shared" si="1"/>
        <v>0</v>
      </c>
      <c r="AC20" s="51">
        <f t="shared" si="1"/>
        <v>0</v>
      </c>
      <c r="AD20" s="51">
        <f t="shared" si="1"/>
        <v>0</v>
      </c>
      <c r="AE20" s="51">
        <f t="shared" si="1"/>
        <v>0</v>
      </c>
      <c r="AF20" s="51">
        <f t="shared" si="1"/>
        <v>0</v>
      </c>
      <c r="AG20" s="51">
        <f t="shared" si="1"/>
        <v>0</v>
      </c>
      <c r="AH20" s="51">
        <f t="shared" si="1"/>
        <v>0</v>
      </c>
      <c r="AI20" s="51">
        <f t="shared" si="1"/>
        <v>0</v>
      </c>
      <c r="AJ20" s="51">
        <f t="shared" si="1"/>
        <v>0</v>
      </c>
      <c r="AK20" s="51">
        <f t="shared" si="1"/>
        <v>0</v>
      </c>
      <c r="AL20" s="51">
        <f t="shared" si="1"/>
        <v>0</v>
      </c>
      <c r="AM20" s="34">
        <f t="shared" ref="AM20:AN75" si="2">SUM(AC20,AE20,AG20,AI20,AK20)</f>
        <v>0</v>
      </c>
      <c r="AN20" s="34">
        <f t="shared" si="2"/>
        <v>0</v>
      </c>
      <c r="AO20" s="52" t="str">
        <f>IF([1]Н0228_1037000158513_02_0_69_!DC20="","",[1]Н0228_1037000158513_02_0_69_!DC20)</f>
        <v>нд</v>
      </c>
      <c r="AP20" s="53">
        <f t="shared" ref="AP20:AP83" si="3">SUM(AC20,AE20,AG20,AI20,AK20)</f>
        <v>0</v>
      </c>
      <c r="AQ20" s="53">
        <f t="shared" ref="AQ20:AQ82" si="4">SUM(AC20,AE20,AG20,AJ20,AL20)</f>
        <v>0</v>
      </c>
    </row>
    <row r="21" spans="1:44" ht="31.5" x14ac:dyDescent="0.2">
      <c r="A21" s="49" t="str">
        <f>[1]Н0228_1037000158513_02_0_69_!A21</f>
        <v>0.2</v>
      </c>
      <c r="B21" s="50" t="str">
        <f>[1]Н0228_1037000158513_02_0_69_!B21</f>
        <v>Реконструкция, модернизация, техническое перевооружение, всего</v>
      </c>
      <c r="C21" s="49" t="str">
        <f>[1]Н0228_1037000158513_02_0_69_!C21</f>
        <v>Г</v>
      </c>
      <c r="D21" s="33" t="str">
        <f>[1]Н0228_1037000158513_02_0_69_!N21</f>
        <v>нд</v>
      </c>
      <c r="E21" s="33" t="str">
        <f>[1]Н0228_1037000158513_02_0_69_!O21</f>
        <v>нд</v>
      </c>
      <c r="F21" s="33" t="str">
        <f>[1]Н0228_1037000158513_02_0_69_!P21</f>
        <v>нд</v>
      </c>
      <c r="G21" s="33" t="str">
        <f>[1]Н0228_1037000158513_02_0_69_!Q21</f>
        <v>нд</v>
      </c>
      <c r="H21" s="51">
        <f>SUM(H44)</f>
        <v>51.918356317110835</v>
      </c>
      <c r="I21" s="51">
        <f t="shared" ref="I21:AL21" si="5">SUM(I44)</f>
        <v>42.416763761949127</v>
      </c>
      <c r="J21" s="51">
        <f t="shared" si="5"/>
        <v>0</v>
      </c>
      <c r="K21" s="51">
        <f t="shared" si="5"/>
        <v>405.18563640456</v>
      </c>
      <c r="L21" s="51">
        <f t="shared" si="5"/>
        <v>0</v>
      </c>
      <c r="M21" s="51">
        <f t="shared" si="5"/>
        <v>113.86603803000001</v>
      </c>
      <c r="N21" s="51">
        <f t="shared" si="5"/>
        <v>291.31959835499998</v>
      </c>
      <c r="O21" s="51">
        <f t="shared" si="5"/>
        <v>0</v>
      </c>
      <c r="P21" s="51">
        <f t="shared" si="5"/>
        <v>272.61936603176002</v>
      </c>
      <c r="Q21" s="51">
        <f t="shared" si="5"/>
        <v>0.29505000000000003</v>
      </c>
      <c r="R21" s="51">
        <f t="shared" si="5"/>
        <v>141.27927545419701</v>
      </c>
      <c r="S21" s="51">
        <f t="shared" si="5"/>
        <v>131.0450405677125</v>
      </c>
      <c r="T21" s="51">
        <f t="shared" si="5"/>
        <v>0</v>
      </c>
      <c r="U21" s="51">
        <f t="shared" si="5"/>
        <v>51.918356317110835</v>
      </c>
      <c r="V21" s="51">
        <f t="shared" si="5"/>
        <v>405.18563640456</v>
      </c>
      <c r="W21" s="51">
        <f t="shared" si="5"/>
        <v>29.364095580990632</v>
      </c>
      <c r="X21" s="51">
        <f t="shared" si="5"/>
        <v>219.34979398999997</v>
      </c>
      <c r="Y21" s="51">
        <f t="shared" si="5"/>
        <v>17.895076092605088</v>
      </c>
      <c r="Z21" s="51">
        <f t="shared" si="5"/>
        <v>133.67621841176</v>
      </c>
      <c r="AA21" s="51">
        <f t="shared" si="5"/>
        <v>0</v>
      </c>
      <c r="AB21" s="51">
        <f t="shared" si="5"/>
        <v>0</v>
      </c>
      <c r="AC21" s="51">
        <f t="shared" si="5"/>
        <v>51.424197244560006</v>
      </c>
      <c r="AD21" s="51">
        <f t="shared" si="5"/>
        <v>44.017138989999999</v>
      </c>
      <c r="AE21" s="51">
        <f t="shared" si="5"/>
        <v>109.34350509000001</v>
      </c>
      <c r="AF21" s="51">
        <f t="shared" si="5"/>
        <v>70.17416609</v>
      </c>
      <c r="AG21" s="51">
        <f t="shared" si="5"/>
        <v>25.068140079999999</v>
      </c>
      <c r="AH21" s="51">
        <f t="shared" si="5"/>
        <v>24.751842539999998</v>
      </c>
      <c r="AI21" s="51">
        <f t="shared" si="5"/>
        <v>107.91646008000001</v>
      </c>
      <c r="AJ21" s="51">
        <f t="shared" si="5"/>
        <v>22.242884501760003</v>
      </c>
      <c r="AK21" s="51">
        <f t="shared" si="5"/>
        <v>111.43333390999999</v>
      </c>
      <c r="AL21" s="51">
        <f t="shared" si="5"/>
        <v>111.43333390999999</v>
      </c>
      <c r="AM21" s="34">
        <f t="shared" si="2"/>
        <v>405.18563640456</v>
      </c>
      <c r="AN21" s="34">
        <f t="shared" si="2"/>
        <v>272.61936603175997</v>
      </c>
      <c r="AO21" s="52" t="str">
        <f>IF([1]Н0228_1037000158513_02_0_69_!DC21="","",[1]Н0228_1037000158513_02_0_69_!DC21)</f>
        <v>нд</v>
      </c>
      <c r="AP21" s="53">
        <f t="shared" si="3"/>
        <v>405.18563640456</v>
      </c>
      <c r="AQ21" s="53">
        <f t="shared" si="4"/>
        <v>319.51206082632001</v>
      </c>
    </row>
    <row r="22" spans="1:44" ht="63" x14ac:dyDescent="0.2">
      <c r="A22" s="49" t="str">
        <f>[1]Н0228_1037000158513_02_0_69_!A22</f>
        <v>0.3</v>
      </c>
      <c r="B22" s="50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49" t="str">
        <f>[1]Н0228_1037000158513_02_0_69_!C22</f>
        <v>Г</v>
      </c>
      <c r="D22" s="33" t="str">
        <f>[1]Н0228_1037000158513_02_0_69_!N22</f>
        <v>нд</v>
      </c>
      <c r="E22" s="33" t="str">
        <f>[1]Н0228_1037000158513_02_0_69_!O22</f>
        <v>нд</v>
      </c>
      <c r="F22" s="33" t="str">
        <f>[1]Н0228_1037000158513_02_0_69_!P22</f>
        <v>нд</v>
      </c>
      <c r="G22" s="33" t="str">
        <f>[1]Н0228_1037000158513_02_0_69_!Q22</f>
        <v>нд</v>
      </c>
      <c r="H22" s="51">
        <f>SUM(H74)</f>
        <v>0.79044905967741941</v>
      </c>
      <c r="I22" s="51">
        <f t="shared" ref="I22:AL22" si="6">SUM(I74)</f>
        <v>0.7190441030789827</v>
      </c>
      <c r="J22" s="51">
        <f t="shared" si="6"/>
        <v>0</v>
      </c>
      <c r="K22" s="51">
        <f t="shared" si="6"/>
        <v>5.3712594500000002</v>
      </c>
      <c r="L22" s="51">
        <f t="shared" si="6"/>
        <v>0.15738559999999999</v>
      </c>
      <c r="M22" s="51">
        <f t="shared" si="6"/>
        <v>2.0847429499999999</v>
      </c>
      <c r="N22" s="51">
        <f t="shared" si="6"/>
        <v>3.1291308999999998</v>
      </c>
      <c r="O22" s="51">
        <f t="shared" si="6"/>
        <v>0</v>
      </c>
      <c r="P22" s="51">
        <f t="shared" si="6"/>
        <v>5.3723545799999997</v>
      </c>
      <c r="Q22" s="51">
        <f t="shared" si="6"/>
        <v>0.29909999999999998</v>
      </c>
      <c r="R22" s="51">
        <f t="shared" si="6"/>
        <v>5.0732545800000004</v>
      </c>
      <c r="S22" s="51">
        <f t="shared" si="6"/>
        <v>0</v>
      </c>
      <c r="T22" s="51">
        <f t="shared" si="6"/>
        <v>0</v>
      </c>
      <c r="U22" s="51">
        <f t="shared" si="6"/>
        <v>0.79044905967741941</v>
      </c>
      <c r="V22" s="51">
        <f t="shared" si="6"/>
        <v>5.3712594500000002</v>
      </c>
      <c r="W22" s="51">
        <f t="shared" si="6"/>
        <v>0</v>
      </c>
      <c r="X22" s="51">
        <f t="shared" si="6"/>
        <v>0</v>
      </c>
      <c r="Y22" s="51">
        <f t="shared" si="6"/>
        <v>0</v>
      </c>
      <c r="Z22" s="51">
        <f t="shared" si="6"/>
        <v>0</v>
      </c>
      <c r="AA22" s="51">
        <f t="shared" si="6"/>
        <v>0</v>
      </c>
      <c r="AB22" s="51">
        <f t="shared" si="6"/>
        <v>0</v>
      </c>
      <c r="AC22" s="51">
        <f t="shared" si="6"/>
        <v>5.3712594500000002</v>
      </c>
      <c r="AD22" s="51">
        <f t="shared" si="6"/>
        <v>5.3723545799999997</v>
      </c>
      <c r="AE22" s="51">
        <f t="shared" si="6"/>
        <v>0</v>
      </c>
      <c r="AF22" s="51">
        <f t="shared" si="6"/>
        <v>0</v>
      </c>
      <c r="AG22" s="51">
        <f t="shared" si="6"/>
        <v>0</v>
      </c>
      <c r="AH22" s="51">
        <f t="shared" si="6"/>
        <v>0</v>
      </c>
      <c r="AI22" s="51">
        <f t="shared" si="6"/>
        <v>0</v>
      </c>
      <c r="AJ22" s="51">
        <f t="shared" si="6"/>
        <v>0</v>
      </c>
      <c r="AK22" s="51">
        <f t="shared" si="6"/>
        <v>0</v>
      </c>
      <c r="AL22" s="51">
        <f t="shared" si="6"/>
        <v>0</v>
      </c>
      <c r="AM22" s="34">
        <f t="shared" si="2"/>
        <v>5.3712594500000002</v>
      </c>
      <c r="AN22" s="34">
        <f t="shared" si="2"/>
        <v>5.3723545799999997</v>
      </c>
      <c r="AO22" s="52" t="str">
        <f>IF([1]Н0228_1037000158513_02_0_69_!DC22="","",[1]Н0228_1037000158513_02_0_69_!DC22)</f>
        <v>нд</v>
      </c>
      <c r="AP22" s="53">
        <f t="shared" si="3"/>
        <v>5.3712594500000002</v>
      </c>
      <c r="AQ22" s="53">
        <f t="shared" si="4"/>
        <v>5.3712594500000002</v>
      </c>
    </row>
    <row r="23" spans="1:44" ht="31.5" x14ac:dyDescent="0.2">
      <c r="A23" s="49" t="str">
        <f>[1]Н0228_1037000158513_02_0_69_!A23</f>
        <v>0.4</v>
      </c>
      <c r="B23" s="50" t="str">
        <f>[1]Н0228_1037000158513_02_0_69_!B23</f>
        <v>Прочее новое строительство объектов электросетевого хозяйства, всего</v>
      </c>
      <c r="C23" s="49" t="str">
        <f>[1]Н0228_1037000158513_02_0_69_!C23</f>
        <v>Г</v>
      </c>
      <c r="D23" s="33" t="str">
        <f>[1]Н0228_1037000158513_02_0_69_!N23</f>
        <v>нд</v>
      </c>
      <c r="E23" s="33" t="str">
        <f>[1]Н0228_1037000158513_02_0_69_!O23</f>
        <v>нд</v>
      </c>
      <c r="F23" s="33" t="str">
        <f>[1]Н0228_1037000158513_02_0_69_!P23</f>
        <v>нд</v>
      </c>
      <c r="G23" s="33" t="str">
        <f>[1]Н0228_1037000158513_02_0_69_!Q23</f>
        <v>нд</v>
      </c>
      <c r="H23" s="51">
        <f>SUM(H78)</f>
        <v>25.454599673434856</v>
      </c>
      <c r="I23" s="51">
        <f t="shared" ref="I23:AL23" si="7">SUM(I78)</f>
        <v>38.31320769525847</v>
      </c>
      <c r="J23" s="51">
        <f t="shared" si="7"/>
        <v>0</v>
      </c>
      <c r="K23" s="51">
        <f t="shared" si="7"/>
        <v>271.03880907794002</v>
      </c>
      <c r="L23" s="51">
        <f t="shared" si="7"/>
        <v>161.07955593601068</v>
      </c>
      <c r="M23" s="51">
        <f t="shared" si="7"/>
        <v>249.43076694026067</v>
      </c>
      <c r="N23" s="51">
        <f t="shared" si="7"/>
        <v>320.61476114618142</v>
      </c>
      <c r="O23" s="51">
        <f t="shared" si="7"/>
        <v>293.7629152520214</v>
      </c>
      <c r="P23" s="51">
        <f t="shared" si="7"/>
        <v>421.56001477954146</v>
      </c>
      <c r="Q23" s="51">
        <f t="shared" si="7"/>
        <v>297.86044141202137</v>
      </c>
      <c r="R23" s="51">
        <f t="shared" si="7"/>
        <v>384.47613013338128</v>
      </c>
      <c r="S23" s="51">
        <f t="shared" si="7"/>
        <v>408.79637062151136</v>
      </c>
      <c r="T23" s="51">
        <f t="shared" si="7"/>
        <v>377.02451170202136</v>
      </c>
      <c r="U23" s="51">
        <f t="shared" si="7"/>
        <v>25.454599673434856</v>
      </c>
      <c r="V23" s="51">
        <f t="shared" si="7"/>
        <v>271.03880907794002</v>
      </c>
      <c r="W23" s="51">
        <f t="shared" si="7"/>
        <v>12.598394376171351</v>
      </c>
      <c r="X23" s="51">
        <f t="shared" si="7"/>
        <v>94.110005989999991</v>
      </c>
      <c r="Y23" s="51">
        <f t="shared" si="7"/>
        <v>12.598394376171351</v>
      </c>
      <c r="Z23" s="51">
        <f t="shared" si="7"/>
        <v>94.110005989999991</v>
      </c>
      <c r="AA23" s="51">
        <f t="shared" si="7"/>
        <v>0</v>
      </c>
      <c r="AB23" s="51">
        <f t="shared" si="7"/>
        <v>0</v>
      </c>
      <c r="AC23" s="51">
        <f t="shared" si="7"/>
        <v>51.507886087939994</v>
      </c>
      <c r="AD23" s="51">
        <f t="shared" si="7"/>
        <v>46.753770669999994</v>
      </c>
      <c r="AE23" s="51">
        <f t="shared" si="7"/>
        <v>47.798386860000001</v>
      </c>
      <c r="AF23" s="51">
        <f t="shared" si="7"/>
        <v>38.674832199999997</v>
      </c>
      <c r="AG23" s="51">
        <f t="shared" si="7"/>
        <v>77.622530139999995</v>
      </c>
      <c r="AH23" s="51">
        <f t="shared" si="7"/>
        <v>78.046632419999995</v>
      </c>
      <c r="AI23" s="51">
        <f t="shared" si="7"/>
        <v>47.077420559999993</v>
      </c>
      <c r="AJ23" s="51">
        <f t="shared" si="7"/>
        <v>67.34376949752</v>
      </c>
      <c r="AK23" s="51">
        <f t="shared" si="7"/>
        <v>47.032585429999997</v>
      </c>
      <c r="AL23" s="51">
        <f t="shared" si="7"/>
        <v>47.032585429999997</v>
      </c>
      <c r="AM23" s="34">
        <f t="shared" si="2"/>
        <v>271.03880907793996</v>
      </c>
      <c r="AN23" s="34">
        <f t="shared" si="2"/>
        <v>277.85159021751997</v>
      </c>
      <c r="AO23" s="52" t="str">
        <f>IF([1]Н0228_1037000158513_02_0_69_!DC23="","",[1]Н0228_1037000158513_02_0_69_!DC23)</f>
        <v>нд</v>
      </c>
      <c r="AP23" s="53">
        <f t="shared" si="3"/>
        <v>271.03880907793996</v>
      </c>
      <c r="AQ23" s="53">
        <f t="shared" si="4"/>
        <v>291.30515801545994</v>
      </c>
    </row>
    <row r="24" spans="1:44" ht="47.25" x14ac:dyDescent="0.2">
      <c r="A24" s="49" t="str">
        <f>[1]Н0228_1037000158513_02_0_69_!A24</f>
        <v>0.5</v>
      </c>
      <c r="B24" s="50" t="str">
        <f>[1]Н0228_1037000158513_02_0_69_!B24</f>
        <v>Покупка земельных участков для целей реализации инвестиционных проектов, всего</v>
      </c>
      <c r="C24" s="49" t="str">
        <f>[1]Н0228_1037000158513_02_0_69_!C24</f>
        <v>Г</v>
      </c>
      <c r="D24" s="33" t="str">
        <f>[1]Н0228_1037000158513_02_0_69_!N24</f>
        <v>нд</v>
      </c>
      <c r="E24" s="33" t="str">
        <f>[1]Н0228_1037000158513_02_0_69_!O24</f>
        <v>нд</v>
      </c>
      <c r="F24" s="33" t="str">
        <f>[1]Н0228_1037000158513_02_0_69_!P24</f>
        <v>нд</v>
      </c>
      <c r="G24" s="33" t="str">
        <f>[1]Н0228_1037000158513_02_0_69_!Q24</f>
        <v>нд</v>
      </c>
      <c r="H24" s="51">
        <f>SUM(H90)</f>
        <v>0</v>
      </c>
      <c r="I24" s="51">
        <f t="shared" ref="I24:AL25" si="8">SUM(I90)</f>
        <v>0</v>
      </c>
      <c r="J24" s="51">
        <f t="shared" si="8"/>
        <v>0</v>
      </c>
      <c r="K24" s="51">
        <f t="shared" si="8"/>
        <v>0</v>
      </c>
      <c r="L24" s="51">
        <f t="shared" si="8"/>
        <v>0</v>
      </c>
      <c r="M24" s="51">
        <f t="shared" si="8"/>
        <v>0</v>
      </c>
      <c r="N24" s="51">
        <f t="shared" si="8"/>
        <v>0</v>
      </c>
      <c r="O24" s="51">
        <f t="shared" si="8"/>
        <v>0</v>
      </c>
      <c r="P24" s="51">
        <f t="shared" si="8"/>
        <v>0</v>
      </c>
      <c r="Q24" s="51">
        <f t="shared" si="8"/>
        <v>0</v>
      </c>
      <c r="R24" s="51">
        <f t="shared" si="8"/>
        <v>0</v>
      </c>
      <c r="S24" s="51">
        <f t="shared" si="8"/>
        <v>0</v>
      </c>
      <c r="T24" s="51">
        <f t="shared" si="8"/>
        <v>0</v>
      </c>
      <c r="U24" s="51">
        <f t="shared" si="8"/>
        <v>0</v>
      </c>
      <c r="V24" s="51">
        <f t="shared" si="8"/>
        <v>0</v>
      </c>
      <c r="W24" s="51">
        <f t="shared" si="8"/>
        <v>0</v>
      </c>
      <c r="X24" s="51">
        <f t="shared" si="8"/>
        <v>0</v>
      </c>
      <c r="Y24" s="51">
        <f t="shared" si="8"/>
        <v>0</v>
      </c>
      <c r="Z24" s="51">
        <f t="shared" si="8"/>
        <v>0</v>
      </c>
      <c r="AA24" s="51">
        <f t="shared" si="8"/>
        <v>0</v>
      </c>
      <c r="AB24" s="51">
        <f t="shared" si="8"/>
        <v>0</v>
      </c>
      <c r="AC24" s="51">
        <f t="shared" si="8"/>
        <v>0</v>
      </c>
      <c r="AD24" s="51">
        <f t="shared" si="8"/>
        <v>0</v>
      </c>
      <c r="AE24" s="51">
        <f t="shared" si="8"/>
        <v>0</v>
      </c>
      <c r="AF24" s="51">
        <f t="shared" si="8"/>
        <v>0</v>
      </c>
      <c r="AG24" s="51">
        <f t="shared" si="8"/>
        <v>0</v>
      </c>
      <c r="AH24" s="51">
        <f t="shared" si="8"/>
        <v>0</v>
      </c>
      <c r="AI24" s="51">
        <f t="shared" si="8"/>
        <v>0</v>
      </c>
      <c r="AJ24" s="51">
        <f t="shared" si="8"/>
        <v>0</v>
      </c>
      <c r="AK24" s="51">
        <f t="shared" si="8"/>
        <v>0</v>
      </c>
      <c r="AL24" s="51">
        <f t="shared" si="8"/>
        <v>0</v>
      </c>
      <c r="AM24" s="34">
        <f t="shared" si="2"/>
        <v>0</v>
      </c>
      <c r="AN24" s="34">
        <f t="shared" si="2"/>
        <v>0</v>
      </c>
      <c r="AO24" s="52" t="str">
        <f>IF([1]Н0228_1037000158513_02_0_69_!DC24="","",[1]Н0228_1037000158513_02_0_69_!DC24)</f>
        <v>нд</v>
      </c>
      <c r="AP24" s="53">
        <f t="shared" si="3"/>
        <v>0</v>
      </c>
      <c r="AQ24" s="53">
        <f t="shared" si="4"/>
        <v>0</v>
      </c>
    </row>
    <row r="25" spans="1:44" ht="15.75" x14ac:dyDescent="0.2">
      <c r="A25" s="49" t="str">
        <f>[1]Н0228_1037000158513_02_0_69_!A25</f>
        <v>0.6</v>
      </c>
      <c r="B25" s="50" t="str">
        <f>[1]Н0228_1037000158513_02_0_69_!B25</f>
        <v>Прочие инвестиционные проекты, всего</v>
      </c>
      <c r="C25" s="49" t="str">
        <f>[1]Н0228_1037000158513_02_0_69_!C25</f>
        <v>Г</v>
      </c>
      <c r="D25" s="33" t="str">
        <f>[1]Н0228_1037000158513_02_0_69_!N25</f>
        <v>нд</v>
      </c>
      <c r="E25" s="33" t="str">
        <f>[1]Н0228_1037000158513_02_0_69_!O25</f>
        <v>нд</v>
      </c>
      <c r="F25" s="33" t="str">
        <f>[1]Н0228_1037000158513_02_0_69_!P25</f>
        <v>нд</v>
      </c>
      <c r="G25" s="33" t="str">
        <f>[1]Н0228_1037000158513_02_0_69_!Q25</f>
        <v>нд</v>
      </c>
      <c r="H25" s="51">
        <f>SUM(H91)</f>
        <v>10.438355264593909</v>
      </c>
      <c r="I25" s="51">
        <f t="shared" si="8"/>
        <v>20.073144093579895</v>
      </c>
      <c r="J25" s="51">
        <f t="shared" si="8"/>
        <v>0</v>
      </c>
      <c r="K25" s="51">
        <f t="shared" si="8"/>
        <v>148.58535928999999</v>
      </c>
      <c r="L25" s="51">
        <f t="shared" si="8"/>
        <v>0</v>
      </c>
      <c r="M25" s="51">
        <f t="shared" si="8"/>
        <v>8.7044880000000005E-2</v>
      </c>
      <c r="N25" s="51">
        <f t="shared" si="8"/>
        <v>6.0081306400000001</v>
      </c>
      <c r="O25" s="51">
        <f t="shared" si="8"/>
        <v>142.49018376999999</v>
      </c>
      <c r="P25" s="51">
        <f t="shared" si="8"/>
        <v>160.62969741413335</v>
      </c>
      <c r="Q25" s="51">
        <f t="shared" si="8"/>
        <v>0.83778914999999998</v>
      </c>
      <c r="R25" s="51">
        <f t="shared" si="8"/>
        <v>14.114374309860001</v>
      </c>
      <c r="S25" s="51">
        <f t="shared" si="8"/>
        <v>35.107029419520003</v>
      </c>
      <c r="T25" s="51">
        <f t="shared" si="8"/>
        <v>112.31702544916668</v>
      </c>
      <c r="U25" s="51">
        <f t="shared" si="8"/>
        <v>10.438355264593909</v>
      </c>
      <c r="V25" s="51">
        <f t="shared" si="8"/>
        <v>148.58535928999999</v>
      </c>
      <c r="W25" s="51">
        <f t="shared" si="8"/>
        <v>3.5756522744310573</v>
      </c>
      <c r="X25" s="51">
        <f t="shared" si="8"/>
        <v>26.71012249</v>
      </c>
      <c r="Y25" s="51">
        <f t="shared" si="8"/>
        <v>10.668509750344219</v>
      </c>
      <c r="Z25" s="51">
        <f t="shared" si="8"/>
        <v>92.117349134133349</v>
      </c>
      <c r="AA25" s="51">
        <f t="shared" si="8"/>
        <v>0</v>
      </c>
      <c r="AB25" s="51">
        <f t="shared" si="8"/>
        <v>0</v>
      </c>
      <c r="AC25" s="51">
        <f t="shared" si="8"/>
        <v>35.054397260000002</v>
      </c>
      <c r="AD25" s="51">
        <f t="shared" si="8"/>
        <v>34.783570249999997</v>
      </c>
      <c r="AE25" s="51">
        <f t="shared" si="8"/>
        <v>13.642150229999999</v>
      </c>
      <c r="AF25" s="51">
        <f t="shared" si="8"/>
        <v>11.604516740000001</v>
      </c>
      <c r="AG25" s="51">
        <f t="shared" si="8"/>
        <v>73.178689309999996</v>
      </c>
      <c r="AH25" s="51">
        <f t="shared" si="8"/>
        <v>22.12426129</v>
      </c>
      <c r="AI25" s="51">
        <f t="shared" si="8"/>
        <v>12.797236869999999</v>
      </c>
      <c r="AJ25" s="51">
        <f t="shared" si="8"/>
        <v>78.204463514133352</v>
      </c>
      <c r="AK25" s="51">
        <f t="shared" si="8"/>
        <v>13.912885619999999</v>
      </c>
      <c r="AL25" s="51">
        <f t="shared" si="8"/>
        <v>13.912885619999999</v>
      </c>
      <c r="AM25" s="34">
        <f t="shared" si="2"/>
        <v>148.58535928999999</v>
      </c>
      <c r="AN25" s="34">
        <f t="shared" si="2"/>
        <v>160.62969741413335</v>
      </c>
      <c r="AO25" s="52" t="str">
        <f>IF([1]Н0228_1037000158513_02_0_69_!DC25="","",[1]Н0228_1037000158513_02_0_69_!DC25)</f>
        <v>нд</v>
      </c>
      <c r="AP25" s="53">
        <f t="shared" si="3"/>
        <v>148.58535928999999</v>
      </c>
      <c r="AQ25" s="53">
        <f t="shared" si="4"/>
        <v>213.99258593413333</v>
      </c>
    </row>
    <row r="26" spans="1:44" ht="31.5" x14ac:dyDescent="0.2">
      <c r="A26" s="49" t="str">
        <f>[1]Н0228_1037000158513_02_0_69_!A26</f>
        <v>1.1</v>
      </c>
      <c r="B26" s="50" t="str">
        <f>[1]Н0228_1037000158513_02_0_69_!B26</f>
        <v>Технологическое присоединение, всего, в том числе:</v>
      </c>
      <c r="C26" s="49" t="str">
        <f>[1]Н0228_1037000158513_02_0_69_!C26</f>
        <v>Г</v>
      </c>
      <c r="D26" s="33" t="str">
        <f>[1]Н0228_1037000158513_02_0_69_!N26</f>
        <v>нд</v>
      </c>
      <c r="E26" s="33" t="str">
        <f>[1]Н0228_1037000158513_02_0_69_!O26</f>
        <v>нд</v>
      </c>
      <c r="F26" s="33" t="str">
        <f>[1]Н0228_1037000158513_02_0_69_!P26</f>
        <v>нд</v>
      </c>
      <c r="G26" s="33" t="str">
        <f>[1]Н0228_1037000158513_02_0_69_!Q26</f>
        <v>нд</v>
      </c>
      <c r="H26" s="51">
        <f>SUM(H27,H31,H34,H41)</f>
        <v>0</v>
      </c>
      <c r="I26" s="51">
        <f t="shared" ref="I26:AL26" si="9">SUM(I27,I31,I34,I41)</f>
        <v>0</v>
      </c>
      <c r="J26" s="51">
        <f t="shared" si="9"/>
        <v>0</v>
      </c>
      <c r="K26" s="51">
        <f t="shared" si="9"/>
        <v>0</v>
      </c>
      <c r="L26" s="51">
        <f t="shared" si="9"/>
        <v>0</v>
      </c>
      <c r="M26" s="51">
        <f t="shared" si="9"/>
        <v>0</v>
      </c>
      <c r="N26" s="51">
        <f t="shared" si="9"/>
        <v>0</v>
      </c>
      <c r="O26" s="51">
        <f t="shared" si="9"/>
        <v>0</v>
      </c>
      <c r="P26" s="51">
        <f t="shared" si="9"/>
        <v>0</v>
      </c>
      <c r="Q26" s="51">
        <f t="shared" si="9"/>
        <v>0</v>
      </c>
      <c r="R26" s="51">
        <f t="shared" si="9"/>
        <v>0</v>
      </c>
      <c r="S26" s="51">
        <f t="shared" si="9"/>
        <v>0</v>
      </c>
      <c r="T26" s="51">
        <f t="shared" si="9"/>
        <v>0</v>
      </c>
      <c r="U26" s="51">
        <f t="shared" si="9"/>
        <v>0</v>
      </c>
      <c r="V26" s="51">
        <f t="shared" si="9"/>
        <v>0</v>
      </c>
      <c r="W26" s="51">
        <f t="shared" si="9"/>
        <v>0</v>
      </c>
      <c r="X26" s="51">
        <f t="shared" si="9"/>
        <v>0</v>
      </c>
      <c r="Y26" s="51">
        <f t="shared" si="9"/>
        <v>0</v>
      </c>
      <c r="Z26" s="51">
        <f t="shared" si="9"/>
        <v>0</v>
      </c>
      <c r="AA26" s="51">
        <f t="shared" si="9"/>
        <v>0</v>
      </c>
      <c r="AB26" s="51">
        <f t="shared" si="9"/>
        <v>0</v>
      </c>
      <c r="AC26" s="51">
        <f t="shared" si="9"/>
        <v>0</v>
      </c>
      <c r="AD26" s="51">
        <f t="shared" si="9"/>
        <v>0</v>
      </c>
      <c r="AE26" s="51">
        <f t="shared" si="9"/>
        <v>0</v>
      </c>
      <c r="AF26" s="51">
        <f t="shared" si="9"/>
        <v>0</v>
      </c>
      <c r="AG26" s="51">
        <f t="shared" si="9"/>
        <v>0</v>
      </c>
      <c r="AH26" s="51">
        <f t="shared" si="9"/>
        <v>0</v>
      </c>
      <c r="AI26" s="51">
        <f t="shared" si="9"/>
        <v>0</v>
      </c>
      <c r="AJ26" s="51">
        <f t="shared" si="9"/>
        <v>0</v>
      </c>
      <c r="AK26" s="51">
        <f t="shared" si="9"/>
        <v>0</v>
      </c>
      <c r="AL26" s="51">
        <f t="shared" si="9"/>
        <v>0</v>
      </c>
      <c r="AM26" s="34">
        <f t="shared" si="2"/>
        <v>0</v>
      </c>
      <c r="AN26" s="34">
        <f t="shared" si="2"/>
        <v>0</v>
      </c>
      <c r="AO26" s="52" t="str">
        <f>IF([1]Н0228_1037000158513_02_0_69_!DC26="","",[1]Н0228_1037000158513_02_0_69_!DC26)</f>
        <v>нд</v>
      </c>
      <c r="AP26" s="53">
        <f t="shared" si="3"/>
        <v>0</v>
      </c>
      <c r="AQ26" s="53">
        <f t="shared" si="4"/>
        <v>0</v>
      </c>
    </row>
    <row r="27" spans="1:44" ht="47.25" x14ac:dyDescent="0.2">
      <c r="A27" s="49" t="str">
        <f>[1]Н0228_1037000158513_02_0_69_!A27</f>
        <v>1.1.1</v>
      </c>
      <c r="B27" s="50" t="str">
        <f>[1]Н0228_1037000158513_02_0_69_!B27</f>
        <v>Технологическое присоединение энергопринимающих устройств потребителей, всего, в том числе:</v>
      </c>
      <c r="C27" s="49" t="str">
        <f>[1]Н0228_1037000158513_02_0_69_!C27</f>
        <v>Г</v>
      </c>
      <c r="D27" s="33" t="str">
        <f>[1]Н0228_1037000158513_02_0_69_!N27</f>
        <v>нд</v>
      </c>
      <c r="E27" s="33" t="str">
        <f>[1]Н0228_1037000158513_02_0_69_!O27</f>
        <v>нд</v>
      </c>
      <c r="F27" s="33" t="str">
        <f>[1]Н0228_1037000158513_02_0_69_!P27</f>
        <v>нд</v>
      </c>
      <c r="G27" s="33" t="str">
        <f>[1]Н0228_1037000158513_02_0_69_!Q27</f>
        <v>нд</v>
      </c>
      <c r="H27" s="51">
        <f>SUM(H28:H30)</f>
        <v>0</v>
      </c>
      <c r="I27" s="51">
        <f t="shared" ref="I27:AL27" si="10">SUM(I28:I30)</f>
        <v>0</v>
      </c>
      <c r="J27" s="51">
        <f t="shared" si="10"/>
        <v>0</v>
      </c>
      <c r="K27" s="51">
        <f t="shared" si="10"/>
        <v>0</v>
      </c>
      <c r="L27" s="51">
        <f t="shared" si="10"/>
        <v>0</v>
      </c>
      <c r="M27" s="51">
        <f t="shared" si="10"/>
        <v>0</v>
      </c>
      <c r="N27" s="51">
        <f t="shared" si="10"/>
        <v>0</v>
      </c>
      <c r="O27" s="51">
        <f t="shared" si="10"/>
        <v>0</v>
      </c>
      <c r="P27" s="51">
        <f t="shared" si="10"/>
        <v>0</v>
      </c>
      <c r="Q27" s="51">
        <f t="shared" si="10"/>
        <v>0</v>
      </c>
      <c r="R27" s="51">
        <f t="shared" si="10"/>
        <v>0</v>
      </c>
      <c r="S27" s="51">
        <f t="shared" si="10"/>
        <v>0</v>
      </c>
      <c r="T27" s="51">
        <f t="shared" si="10"/>
        <v>0</v>
      </c>
      <c r="U27" s="51">
        <f t="shared" si="10"/>
        <v>0</v>
      </c>
      <c r="V27" s="51">
        <f t="shared" si="10"/>
        <v>0</v>
      </c>
      <c r="W27" s="51">
        <f t="shared" si="10"/>
        <v>0</v>
      </c>
      <c r="X27" s="51">
        <f t="shared" si="10"/>
        <v>0</v>
      </c>
      <c r="Y27" s="51">
        <f t="shared" si="10"/>
        <v>0</v>
      </c>
      <c r="Z27" s="51">
        <f t="shared" si="10"/>
        <v>0</v>
      </c>
      <c r="AA27" s="51">
        <f t="shared" si="10"/>
        <v>0</v>
      </c>
      <c r="AB27" s="51">
        <f t="shared" si="10"/>
        <v>0</v>
      </c>
      <c r="AC27" s="51">
        <f t="shared" si="10"/>
        <v>0</v>
      </c>
      <c r="AD27" s="51">
        <f t="shared" si="10"/>
        <v>0</v>
      </c>
      <c r="AE27" s="51">
        <f t="shared" si="10"/>
        <v>0</v>
      </c>
      <c r="AF27" s="51">
        <f t="shared" si="10"/>
        <v>0</v>
      </c>
      <c r="AG27" s="51">
        <f t="shared" si="10"/>
        <v>0</v>
      </c>
      <c r="AH27" s="51">
        <f t="shared" si="10"/>
        <v>0</v>
      </c>
      <c r="AI27" s="51">
        <f t="shared" si="10"/>
        <v>0</v>
      </c>
      <c r="AJ27" s="51">
        <f t="shared" si="10"/>
        <v>0</v>
      </c>
      <c r="AK27" s="51">
        <f t="shared" si="10"/>
        <v>0</v>
      </c>
      <c r="AL27" s="51">
        <f t="shared" si="10"/>
        <v>0</v>
      </c>
      <c r="AM27" s="34">
        <f t="shared" si="2"/>
        <v>0</v>
      </c>
      <c r="AN27" s="34">
        <f t="shared" si="2"/>
        <v>0</v>
      </c>
      <c r="AO27" s="52" t="str">
        <f>IF([1]Н0228_1037000158513_02_0_69_!DC27="","",[1]Н0228_1037000158513_02_0_69_!DC27)</f>
        <v>нд</v>
      </c>
      <c r="AP27" s="53">
        <f t="shared" si="3"/>
        <v>0</v>
      </c>
      <c r="AQ27" s="53">
        <f t="shared" si="4"/>
        <v>0</v>
      </c>
    </row>
    <row r="28" spans="1:44" ht="78.75" x14ac:dyDescent="0.2">
      <c r="A28" s="49" t="str">
        <f>[1]Н0228_1037000158513_02_0_69_!A28</f>
        <v>1.1.1.1</v>
      </c>
      <c r="B28" s="50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49" t="str">
        <f>[1]Н0228_1037000158513_02_0_69_!C28</f>
        <v>Г</v>
      </c>
      <c r="D28" s="33" t="str">
        <f>[1]Н0228_1037000158513_02_0_69_!N28</f>
        <v>нд</v>
      </c>
      <c r="E28" s="33" t="str">
        <f>[1]Н0228_1037000158513_02_0_69_!O28</f>
        <v>нд</v>
      </c>
      <c r="F28" s="33" t="str">
        <f>[1]Н0228_1037000158513_02_0_69_!P28</f>
        <v>нд</v>
      </c>
      <c r="G28" s="33" t="str">
        <f>[1]Н0228_1037000158513_02_0_69_!Q28</f>
        <v>нд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1">
        <v>0</v>
      </c>
      <c r="AF28" s="51">
        <v>0</v>
      </c>
      <c r="AG28" s="51">
        <v>0</v>
      </c>
      <c r="AH28" s="51">
        <v>0</v>
      </c>
      <c r="AI28" s="51">
        <v>0</v>
      </c>
      <c r="AJ28" s="51">
        <v>0</v>
      </c>
      <c r="AK28" s="51">
        <v>0</v>
      </c>
      <c r="AL28" s="51">
        <v>0</v>
      </c>
      <c r="AM28" s="34">
        <f t="shared" si="2"/>
        <v>0</v>
      </c>
      <c r="AN28" s="34">
        <f t="shared" si="2"/>
        <v>0</v>
      </c>
      <c r="AO28" s="52" t="str">
        <f>IF([1]Н0228_1037000158513_02_0_69_!DC28="","",[1]Н0228_1037000158513_02_0_69_!DC28)</f>
        <v>нд</v>
      </c>
      <c r="AP28" s="53">
        <f t="shared" si="3"/>
        <v>0</v>
      </c>
      <c r="AQ28" s="53">
        <f t="shared" si="4"/>
        <v>0</v>
      </c>
    </row>
    <row r="29" spans="1:44" ht="78.75" x14ac:dyDescent="0.2">
      <c r="A29" s="49" t="str">
        <f>[1]Н0228_1037000158513_02_0_69_!A29</f>
        <v>1.1.1.2</v>
      </c>
      <c r="B29" s="50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49" t="str">
        <f>[1]Н0228_1037000158513_02_0_69_!C29</f>
        <v>Г</v>
      </c>
      <c r="D29" s="33" t="str">
        <f>[1]Н0228_1037000158513_02_0_69_!N29</f>
        <v>нд</v>
      </c>
      <c r="E29" s="33" t="str">
        <f>[1]Н0228_1037000158513_02_0_69_!O29</f>
        <v>нд</v>
      </c>
      <c r="F29" s="33" t="str">
        <f>[1]Н0228_1037000158513_02_0_69_!P29</f>
        <v>нд</v>
      </c>
      <c r="G29" s="33" t="str">
        <f>[1]Н0228_1037000158513_02_0_69_!Q29</f>
        <v>нд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0</v>
      </c>
      <c r="AH29" s="51">
        <v>0</v>
      </c>
      <c r="AI29" s="51">
        <v>0</v>
      </c>
      <c r="AJ29" s="51">
        <v>0</v>
      </c>
      <c r="AK29" s="51">
        <v>0</v>
      </c>
      <c r="AL29" s="51">
        <v>0</v>
      </c>
      <c r="AM29" s="34">
        <f t="shared" si="2"/>
        <v>0</v>
      </c>
      <c r="AN29" s="34">
        <f t="shared" si="2"/>
        <v>0</v>
      </c>
      <c r="AO29" s="52" t="str">
        <f>IF([1]Н0228_1037000158513_02_0_69_!DC29="","",[1]Н0228_1037000158513_02_0_69_!DC29)</f>
        <v>нд</v>
      </c>
      <c r="AP29" s="53">
        <f t="shared" si="3"/>
        <v>0</v>
      </c>
      <c r="AQ29" s="53">
        <f t="shared" si="4"/>
        <v>0</v>
      </c>
    </row>
    <row r="30" spans="1:44" ht="63" x14ac:dyDescent="0.2">
      <c r="A30" s="49" t="str">
        <f>[1]Н0228_1037000158513_02_0_69_!A30</f>
        <v>1.1.1.3</v>
      </c>
      <c r="B30" s="50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0" s="49" t="str">
        <f>[1]Н0228_1037000158513_02_0_69_!C30</f>
        <v>Г</v>
      </c>
      <c r="D30" s="33" t="str">
        <f>[1]Н0228_1037000158513_02_0_69_!N30</f>
        <v>нд</v>
      </c>
      <c r="E30" s="33" t="str">
        <f>[1]Н0228_1037000158513_02_0_69_!O30</f>
        <v>нд</v>
      </c>
      <c r="F30" s="33" t="str">
        <f>[1]Н0228_1037000158513_02_0_69_!P30</f>
        <v>нд</v>
      </c>
      <c r="G30" s="33" t="str">
        <f>[1]Н0228_1037000158513_02_0_69_!Q30</f>
        <v>нд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1">
        <v>0</v>
      </c>
      <c r="AF30" s="51">
        <v>0</v>
      </c>
      <c r="AG30" s="51">
        <v>0</v>
      </c>
      <c r="AH30" s="51">
        <v>0</v>
      </c>
      <c r="AI30" s="51">
        <v>0</v>
      </c>
      <c r="AJ30" s="51">
        <v>0</v>
      </c>
      <c r="AK30" s="51">
        <v>0</v>
      </c>
      <c r="AL30" s="51">
        <v>0</v>
      </c>
      <c r="AM30" s="34">
        <f t="shared" si="2"/>
        <v>0</v>
      </c>
      <c r="AN30" s="34">
        <f t="shared" si="2"/>
        <v>0</v>
      </c>
      <c r="AO30" s="52" t="str">
        <f>IF([1]Н0228_1037000158513_02_0_69_!DC30="","",[1]Н0228_1037000158513_02_0_69_!DC30)</f>
        <v>нд</v>
      </c>
      <c r="AP30" s="53">
        <f t="shared" si="3"/>
        <v>0</v>
      </c>
      <c r="AQ30" s="53">
        <f t="shared" si="4"/>
        <v>0</v>
      </c>
    </row>
    <row r="31" spans="1:44" ht="47.25" x14ac:dyDescent="0.2">
      <c r="A31" s="49" t="str">
        <f>[1]Н0228_1037000158513_02_0_69_!A31</f>
        <v>1.1.2</v>
      </c>
      <c r="B31" s="50" t="str">
        <f>[1]Н0228_1037000158513_02_0_69_!B31</f>
        <v>Технологическое присоединение объектов электросетевого хозяйства, всего, в том числе:</v>
      </c>
      <c r="C31" s="49" t="str">
        <f>[1]Н0228_1037000158513_02_0_69_!C31</f>
        <v>Г</v>
      </c>
      <c r="D31" s="33" t="str">
        <f>[1]Н0228_1037000158513_02_0_69_!N31</f>
        <v>нд</v>
      </c>
      <c r="E31" s="33" t="str">
        <f>[1]Н0228_1037000158513_02_0_69_!O31</f>
        <v>нд</v>
      </c>
      <c r="F31" s="33" t="str">
        <f>[1]Н0228_1037000158513_02_0_69_!P31</f>
        <v>нд</v>
      </c>
      <c r="G31" s="33" t="str">
        <f>[1]Н0228_1037000158513_02_0_69_!Q31</f>
        <v>нд</v>
      </c>
      <c r="H31" s="51">
        <f>SUM(H32:H33)</f>
        <v>0</v>
      </c>
      <c r="I31" s="51">
        <f t="shared" ref="I31:AL31" si="11">SUM(I32:I33)</f>
        <v>0</v>
      </c>
      <c r="J31" s="51">
        <f t="shared" si="11"/>
        <v>0</v>
      </c>
      <c r="K31" s="51">
        <f t="shared" si="11"/>
        <v>0</v>
      </c>
      <c r="L31" s="51">
        <f t="shared" si="11"/>
        <v>0</v>
      </c>
      <c r="M31" s="51">
        <f t="shared" si="11"/>
        <v>0</v>
      </c>
      <c r="N31" s="51">
        <f t="shared" si="11"/>
        <v>0</v>
      </c>
      <c r="O31" s="51">
        <f t="shared" si="11"/>
        <v>0</v>
      </c>
      <c r="P31" s="51">
        <f t="shared" si="11"/>
        <v>0</v>
      </c>
      <c r="Q31" s="51">
        <f t="shared" si="11"/>
        <v>0</v>
      </c>
      <c r="R31" s="51">
        <f t="shared" si="11"/>
        <v>0</v>
      </c>
      <c r="S31" s="51">
        <f t="shared" si="11"/>
        <v>0</v>
      </c>
      <c r="T31" s="51">
        <f t="shared" si="11"/>
        <v>0</v>
      </c>
      <c r="U31" s="51">
        <f t="shared" si="11"/>
        <v>0</v>
      </c>
      <c r="V31" s="51">
        <f t="shared" si="11"/>
        <v>0</v>
      </c>
      <c r="W31" s="51">
        <f t="shared" si="11"/>
        <v>0</v>
      </c>
      <c r="X31" s="51">
        <f t="shared" si="11"/>
        <v>0</v>
      </c>
      <c r="Y31" s="51">
        <f t="shared" si="11"/>
        <v>0</v>
      </c>
      <c r="Z31" s="51">
        <f t="shared" si="11"/>
        <v>0</v>
      </c>
      <c r="AA31" s="51">
        <f t="shared" si="11"/>
        <v>0</v>
      </c>
      <c r="AB31" s="51">
        <f t="shared" si="11"/>
        <v>0</v>
      </c>
      <c r="AC31" s="51">
        <f t="shared" si="11"/>
        <v>0</v>
      </c>
      <c r="AD31" s="51">
        <f t="shared" si="11"/>
        <v>0</v>
      </c>
      <c r="AE31" s="51">
        <f t="shared" si="11"/>
        <v>0</v>
      </c>
      <c r="AF31" s="51">
        <f t="shared" si="11"/>
        <v>0</v>
      </c>
      <c r="AG31" s="51">
        <f t="shared" si="11"/>
        <v>0</v>
      </c>
      <c r="AH31" s="51">
        <f t="shared" si="11"/>
        <v>0</v>
      </c>
      <c r="AI31" s="51">
        <f t="shared" si="11"/>
        <v>0</v>
      </c>
      <c r="AJ31" s="51">
        <f t="shared" si="11"/>
        <v>0</v>
      </c>
      <c r="AK31" s="51">
        <f t="shared" si="11"/>
        <v>0</v>
      </c>
      <c r="AL31" s="51">
        <f t="shared" si="11"/>
        <v>0</v>
      </c>
      <c r="AM31" s="34">
        <f t="shared" si="2"/>
        <v>0</v>
      </c>
      <c r="AN31" s="34">
        <f t="shared" si="2"/>
        <v>0</v>
      </c>
      <c r="AO31" s="52" t="str">
        <f>IF([1]Н0228_1037000158513_02_0_69_!DC31="","",[1]Н0228_1037000158513_02_0_69_!DC31)</f>
        <v>нд</v>
      </c>
      <c r="AP31" s="53">
        <f t="shared" si="3"/>
        <v>0</v>
      </c>
      <c r="AQ31" s="53">
        <f t="shared" si="4"/>
        <v>0</v>
      </c>
    </row>
    <row r="32" spans="1:44" ht="78.75" x14ac:dyDescent="0.2">
      <c r="A32" s="49" t="str">
        <f>[1]Н0228_1037000158513_02_0_69_!A32</f>
        <v>1.1.2.1</v>
      </c>
      <c r="B32" s="50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49" t="str">
        <f>[1]Н0228_1037000158513_02_0_69_!C32</f>
        <v>Г</v>
      </c>
      <c r="D32" s="33" t="str">
        <f>[1]Н0228_1037000158513_02_0_69_!N32</f>
        <v>нд</v>
      </c>
      <c r="E32" s="33" t="str">
        <f>[1]Н0228_1037000158513_02_0_69_!O32</f>
        <v>нд</v>
      </c>
      <c r="F32" s="33" t="str">
        <f>[1]Н0228_1037000158513_02_0_69_!P32</f>
        <v>нд</v>
      </c>
      <c r="G32" s="33" t="str">
        <f>[1]Н0228_1037000158513_02_0_69_!Q32</f>
        <v>нд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1">
        <v>0</v>
      </c>
      <c r="AF32" s="51">
        <v>0</v>
      </c>
      <c r="AG32" s="51">
        <v>0</v>
      </c>
      <c r="AH32" s="51">
        <v>0</v>
      </c>
      <c r="AI32" s="51">
        <v>0</v>
      </c>
      <c r="AJ32" s="51">
        <v>0</v>
      </c>
      <c r="AK32" s="51">
        <v>0</v>
      </c>
      <c r="AL32" s="51">
        <v>0</v>
      </c>
      <c r="AM32" s="34">
        <f t="shared" si="2"/>
        <v>0</v>
      </c>
      <c r="AN32" s="34">
        <f t="shared" si="2"/>
        <v>0</v>
      </c>
      <c r="AO32" s="52" t="str">
        <f>IF([1]Н0228_1037000158513_02_0_69_!DC32="","",[1]Н0228_1037000158513_02_0_69_!DC32)</f>
        <v>нд</v>
      </c>
      <c r="AP32" s="53">
        <f t="shared" si="3"/>
        <v>0</v>
      </c>
      <c r="AQ32" s="53">
        <f t="shared" si="4"/>
        <v>0</v>
      </c>
    </row>
    <row r="33" spans="1:44" ht="47.25" x14ac:dyDescent="0.2">
      <c r="A33" s="49" t="str">
        <f>[1]Н0228_1037000158513_02_0_69_!A33</f>
        <v>1.1.2.2</v>
      </c>
      <c r="B33" s="50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3" s="49" t="str">
        <f>[1]Н0228_1037000158513_02_0_69_!C33</f>
        <v>Г</v>
      </c>
      <c r="D33" s="33" t="str">
        <f>[1]Н0228_1037000158513_02_0_69_!N33</f>
        <v>нд</v>
      </c>
      <c r="E33" s="33" t="str">
        <f>[1]Н0228_1037000158513_02_0_69_!O33</f>
        <v>нд</v>
      </c>
      <c r="F33" s="33" t="str">
        <f>[1]Н0228_1037000158513_02_0_69_!P33</f>
        <v>нд</v>
      </c>
      <c r="G33" s="33" t="str">
        <f>[1]Н0228_1037000158513_02_0_69_!Q33</f>
        <v>нд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34">
        <f t="shared" si="2"/>
        <v>0</v>
      </c>
      <c r="AN33" s="34">
        <f t="shared" si="2"/>
        <v>0</v>
      </c>
      <c r="AO33" s="52" t="str">
        <f>IF([1]Н0228_1037000158513_02_0_69_!DC33="","",[1]Н0228_1037000158513_02_0_69_!DC33)</f>
        <v>нд</v>
      </c>
      <c r="AP33" s="53">
        <f t="shared" si="3"/>
        <v>0</v>
      </c>
      <c r="AQ33" s="53">
        <f t="shared" si="4"/>
        <v>0</v>
      </c>
    </row>
    <row r="34" spans="1:44" ht="63" x14ac:dyDescent="0.2">
      <c r="A34" s="49" t="str">
        <f>[1]Н0228_1037000158513_02_0_69_!A34</f>
        <v>1.1.3</v>
      </c>
      <c r="B34" s="50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4" s="49" t="str">
        <f>[1]Н0228_1037000158513_02_0_69_!C34</f>
        <v>Г</v>
      </c>
      <c r="D34" s="33" t="str">
        <f>[1]Н0228_1037000158513_02_0_69_!N34</f>
        <v>нд</v>
      </c>
      <c r="E34" s="33" t="str">
        <f>[1]Н0228_1037000158513_02_0_69_!O34</f>
        <v>нд</v>
      </c>
      <c r="F34" s="33" t="str">
        <f>[1]Н0228_1037000158513_02_0_69_!P34</f>
        <v>нд</v>
      </c>
      <c r="G34" s="33" t="str">
        <f>[1]Н0228_1037000158513_02_0_69_!Q34</f>
        <v>нд</v>
      </c>
      <c r="H34" s="51">
        <f>SUM(H35:H40)</f>
        <v>0</v>
      </c>
      <c r="I34" s="51">
        <f t="shared" ref="I34:AL34" si="12">SUM(I35:I40)</f>
        <v>0</v>
      </c>
      <c r="J34" s="51">
        <f t="shared" si="12"/>
        <v>0</v>
      </c>
      <c r="K34" s="51">
        <f t="shared" si="12"/>
        <v>0</v>
      </c>
      <c r="L34" s="51">
        <f t="shared" si="12"/>
        <v>0</v>
      </c>
      <c r="M34" s="51">
        <f t="shared" si="12"/>
        <v>0</v>
      </c>
      <c r="N34" s="51">
        <f t="shared" si="12"/>
        <v>0</v>
      </c>
      <c r="O34" s="51">
        <f t="shared" si="12"/>
        <v>0</v>
      </c>
      <c r="P34" s="51">
        <f t="shared" si="12"/>
        <v>0</v>
      </c>
      <c r="Q34" s="51">
        <f t="shared" si="12"/>
        <v>0</v>
      </c>
      <c r="R34" s="51">
        <f t="shared" si="12"/>
        <v>0</v>
      </c>
      <c r="S34" s="51">
        <f t="shared" si="12"/>
        <v>0</v>
      </c>
      <c r="T34" s="51">
        <f t="shared" si="12"/>
        <v>0</v>
      </c>
      <c r="U34" s="51">
        <f t="shared" si="12"/>
        <v>0</v>
      </c>
      <c r="V34" s="51">
        <f t="shared" si="12"/>
        <v>0</v>
      </c>
      <c r="W34" s="51">
        <f t="shared" si="12"/>
        <v>0</v>
      </c>
      <c r="X34" s="51">
        <f t="shared" si="12"/>
        <v>0</v>
      </c>
      <c r="Y34" s="51">
        <f t="shared" si="12"/>
        <v>0</v>
      </c>
      <c r="Z34" s="51">
        <f t="shared" si="12"/>
        <v>0</v>
      </c>
      <c r="AA34" s="51">
        <f t="shared" si="12"/>
        <v>0</v>
      </c>
      <c r="AB34" s="51">
        <f t="shared" si="12"/>
        <v>0</v>
      </c>
      <c r="AC34" s="51">
        <f t="shared" si="12"/>
        <v>0</v>
      </c>
      <c r="AD34" s="51">
        <f t="shared" si="12"/>
        <v>0</v>
      </c>
      <c r="AE34" s="51">
        <f t="shared" si="12"/>
        <v>0</v>
      </c>
      <c r="AF34" s="51">
        <f t="shared" si="12"/>
        <v>0</v>
      </c>
      <c r="AG34" s="51">
        <f t="shared" si="12"/>
        <v>0</v>
      </c>
      <c r="AH34" s="51">
        <f t="shared" si="12"/>
        <v>0</v>
      </c>
      <c r="AI34" s="51">
        <f t="shared" si="12"/>
        <v>0</v>
      </c>
      <c r="AJ34" s="51">
        <f t="shared" si="12"/>
        <v>0</v>
      </c>
      <c r="AK34" s="51">
        <f t="shared" si="12"/>
        <v>0</v>
      </c>
      <c r="AL34" s="51">
        <f t="shared" si="12"/>
        <v>0</v>
      </c>
      <c r="AM34" s="34">
        <f t="shared" si="2"/>
        <v>0</v>
      </c>
      <c r="AN34" s="34">
        <f t="shared" si="2"/>
        <v>0</v>
      </c>
      <c r="AO34" s="52" t="str">
        <f>IF([1]Н0228_1037000158513_02_0_69_!DC34="","",[1]Н0228_1037000158513_02_0_69_!DC34)</f>
        <v>нд</v>
      </c>
      <c r="AP34" s="53">
        <f t="shared" si="3"/>
        <v>0</v>
      </c>
      <c r="AQ34" s="53">
        <f t="shared" si="4"/>
        <v>0</v>
      </c>
    </row>
    <row r="35" spans="1:44" ht="126" x14ac:dyDescent="0.2">
      <c r="A35" s="49" t="str">
        <f>[1]Н0228_1037000158513_02_0_69_!A35</f>
        <v>1.1.3.1</v>
      </c>
      <c r="B35" s="50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49" t="str">
        <f>[1]Н0228_1037000158513_02_0_69_!C35</f>
        <v>Г</v>
      </c>
      <c r="D35" s="33" t="str">
        <f>[1]Н0228_1037000158513_02_0_69_!N35</f>
        <v>нд</v>
      </c>
      <c r="E35" s="33" t="str">
        <f>[1]Н0228_1037000158513_02_0_69_!O35</f>
        <v>нд</v>
      </c>
      <c r="F35" s="33" t="str">
        <f>[1]Н0228_1037000158513_02_0_69_!P35</f>
        <v>нд</v>
      </c>
      <c r="G35" s="33" t="str">
        <f>[1]Н0228_1037000158513_02_0_69_!Q35</f>
        <v>нд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34">
        <f t="shared" si="2"/>
        <v>0</v>
      </c>
      <c r="AN35" s="34">
        <f t="shared" si="2"/>
        <v>0</v>
      </c>
      <c r="AO35" s="52" t="str">
        <f>IF([1]Н0228_1037000158513_02_0_69_!DC35="","",[1]Н0228_1037000158513_02_0_69_!DC35)</f>
        <v>нд</v>
      </c>
      <c r="AP35" s="53">
        <f t="shared" si="3"/>
        <v>0</v>
      </c>
      <c r="AQ35" s="53">
        <f t="shared" si="4"/>
        <v>0</v>
      </c>
    </row>
    <row r="36" spans="1:44" ht="110.25" x14ac:dyDescent="0.2">
      <c r="A36" s="49" t="str">
        <f>[1]Н0228_1037000158513_02_0_69_!A36</f>
        <v>1.1.3.1</v>
      </c>
      <c r="B36" s="50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49" t="str">
        <f>[1]Н0228_1037000158513_02_0_69_!C36</f>
        <v>Г</v>
      </c>
      <c r="D36" s="33" t="str">
        <f>[1]Н0228_1037000158513_02_0_69_!N36</f>
        <v>нд</v>
      </c>
      <c r="E36" s="33" t="str">
        <f>[1]Н0228_1037000158513_02_0_69_!O36</f>
        <v>нд</v>
      </c>
      <c r="F36" s="33" t="str">
        <f>[1]Н0228_1037000158513_02_0_69_!P36</f>
        <v>нд</v>
      </c>
      <c r="G36" s="33" t="str">
        <f>[1]Н0228_1037000158513_02_0_69_!Q36</f>
        <v>нд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1">
        <v>0</v>
      </c>
      <c r="AH36" s="51">
        <v>0</v>
      </c>
      <c r="AI36" s="51">
        <v>0</v>
      </c>
      <c r="AJ36" s="51">
        <v>0</v>
      </c>
      <c r="AK36" s="51">
        <v>0</v>
      </c>
      <c r="AL36" s="51">
        <v>0</v>
      </c>
      <c r="AM36" s="34">
        <f t="shared" si="2"/>
        <v>0</v>
      </c>
      <c r="AN36" s="34">
        <f t="shared" si="2"/>
        <v>0</v>
      </c>
      <c r="AO36" s="52" t="str">
        <f>IF([1]Н0228_1037000158513_02_0_69_!DC36="","",[1]Н0228_1037000158513_02_0_69_!DC36)</f>
        <v>нд</v>
      </c>
      <c r="AP36" s="53">
        <f t="shared" si="3"/>
        <v>0</v>
      </c>
      <c r="AQ36" s="53">
        <f t="shared" si="4"/>
        <v>0</v>
      </c>
    </row>
    <row r="37" spans="1:44" ht="110.25" x14ac:dyDescent="0.2">
      <c r="A37" s="49" t="str">
        <f>[1]Н0228_1037000158513_02_0_69_!A37</f>
        <v>1.1.3.1</v>
      </c>
      <c r="B37" s="50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49" t="str">
        <f>[1]Н0228_1037000158513_02_0_69_!C37</f>
        <v>Г</v>
      </c>
      <c r="D37" s="33" t="str">
        <f>[1]Н0228_1037000158513_02_0_69_!N37</f>
        <v>нд</v>
      </c>
      <c r="E37" s="33" t="str">
        <f>[1]Н0228_1037000158513_02_0_69_!O37</f>
        <v>нд</v>
      </c>
      <c r="F37" s="33" t="str">
        <f>[1]Н0228_1037000158513_02_0_69_!P37</f>
        <v>нд</v>
      </c>
      <c r="G37" s="33" t="str">
        <f>[1]Н0228_1037000158513_02_0_69_!Q37</f>
        <v>нд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0</v>
      </c>
      <c r="S37" s="51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51">
        <v>0</v>
      </c>
      <c r="AG37" s="51">
        <v>0</v>
      </c>
      <c r="AH37" s="51">
        <v>0</v>
      </c>
      <c r="AI37" s="51">
        <v>0</v>
      </c>
      <c r="AJ37" s="51">
        <v>0</v>
      </c>
      <c r="AK37" s="51">
        <v>0</v>
      </c>
      <c r="AL37" s="51">
        <v>0</v>
      </c>
      <c r="AM37" s="34">
        <f t="shared" si="2"/>
        <v>0</v>
      </c>
      <c r="AN37" s="34">
        <f t="shared" si="2"/>
        <v>0</v>
      </c>
      <c r="AO37" s="52" t="str">
        <f>IF([1]Н0228_1037000158513_02_0_69_!DC37="","",[1]Н0228_1037000158513_02_0_69_!DC37)</f>
        <v>нд</v>
      </c>
      <c r="AP37" s="53">
        <f t="shared" si="3"/>
        <v>0</v>
      </c>
      <c r="AQ37" s="53">
        <f t="shared" si="4"/>
        <v>0</v>
      </c>
    </row>
    <row r="38" spans="1:44" ht="126" x14ac:dyDescent="0.2">
      <c r="A38" s="49" t="str">
        <f>[1]Н0228_1037000158513_02_0_69_!A38</f>
        <v>1.1.3.2</v>
      </c>
      <c r="B38" s="50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49" t="str">
        <f>[1]Н0228_1037000158513_02_0_69_!C38</f>
        <v>Г</v>
      </c>
      <c r="D38" s="33" t="str">
        <f>[1]Н0228_1037000158513_02_0_69_!N38</f>
        <v>нд</v>
      </c>
      <c r="E38" s="33" t="str">
        <f>[1]Н0228_1037000158513_02_0_69_!O38</f>
        <v>нд</v>
      </c>
      <c r="F38" s="33" t="str">
        <f>[1]Н0228_1037000158513_02_0_69_!P38</f>
        <v>нд</v>
      </c>
      <c r="G38" s="33" t="str">
        <f>[1]Н0228_1037000158513_02_0_69_!Q38</f>
        <v>нд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34">
        <f t="shared" si="2"/>
        <v>0</v>
      </c>
      <c r="AN38" s="34">
        <f t="shared" si="2"/>
        <v>0</v>
      </c>
      <c r="AO38" s="52" t="str">
        <f>IF([1]Н0228_1037000158513_02_0_69_!DC38="","",[1]Н0228_1037000158513_02_0_69_!DC38)</f>
        <v>нд</v>
      </c>
      <c r="AP38" s="53">
        <f t="shared" si="3"/>
        <v>0</v>
      </c>
      <c r="AQ38" s="53">
        <f t="shared" si="4"/>
        <v>0</v>
      </c>
    </row>
    <row r="39" spans="1:44" ht="110.25" x14ac:dyDescent="0.2">
      <c r="A39" s="49" t="str">
        <f>[1]Н0228_1037000158513_02_0_69_!A39</f>
        <v>1.1.3.2</v>
      </c>
      <c r="B39" s="50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49" t="str">
        <f>[1]Н0228_1037000158513_02_0_69_!C39</f>
        <v>Г</v>
      </c>
      <c r="D39" s="33" t="str">
        <f>[1]Н0228_1037000158513_02_0_69_!N39</f>
        <v>нд</v>
      </c>
      <c r="E39" s="33" t="str">
        <f>[1]Н0228_1037000158513_02_0_69_!O39</f>
        <v>нд</v>
      </c>
      <c r="F39" s="33" t="str">
        <f>[1]Н0228_1037000158513_02_0_69_!P39</f>
        <v>нд</v>
      </c>
      <c r="G39" s="33" t="str">
        <f>[1]Н0228_1037000158513_02_0_69_!Q39</f>
        <v>нд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 s="51">
        <v>0</v>
      </c>
      <c r="AF39" s="51">
        <v>0</v>
      </c>
      <c r="AG39" s="51">
        <v>0</v>
      </c>
      <c r="AH39" s="51">
        <v>0</v>
      </c>
      <c r="AI39" s="51">
        <v>0</v>
      </c>
      <c r="AJ39" s="51">
        <v>0</v>
      </c>
      <c r="AK39" s="51">
        <v>0</v>
      </c>
      <c r="AL39" s="51">
        <v>0</v>
      </c>
      <c r="AM39" s="34">
        <f t="shared" si="2"/>
        <v>0</v>
      </c>
      <c r="AN39" s="34">
        <f t="shared" si="2"/>
        <v>0</v>
      </c>
      <c r="AO39" s="52" t="str">
        <f>IF([1]Н0228_1037000158513_02_0_69_!DC39="","",[1]Н0228_1037000158513_02_0_69_!DC39)</f>
        <v>нд</v>
      </c>
      <c r="AP39" s="53">
        <f t="shared" si="3"/>
        <v>0</v>
      </c>
      <c r="AQ39" s="53">
        <f t="shared" si="4"/>
        <v>0</v>
      </c>
    </row>
    <row r="40" spans="1:44" ht="110.25" x14ac:dyDescent="0.2">
      <c r="A40" s="49" t="str">
        <f>[1]Н0228_1037000158513_02_0_69_!A40</f>
        <v>1.1.3.2</v>
      </c>
      <c r="B40" s="50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9" t="str">
        <f>[1]Н0228_1037000158513_02_0_69_!C40</f>
        <v>Г</v>
      </c>
      <c r="D40" s="33" t="str">
        <f>[1]Н0228_1037000158513_02_0_69_!N40</f>
        <v>нд</v>
      </c>
      <c r="E40" s="33" t="str">
        <f>[1]Н0228_1037000158513_02_0_69_!O40</f>
        <v>нд</v>
      </c>
      <c r="F40" s="33" t="str">
        <f>[1]Н0228_1037000158513_02_0_69_!P40</f>
        <v>нд</v>
      </c>
      <c r="G40" s="33" t="str">
        <f>[1]Н0228_1037000158513_02_0_69_!Q40</f>
        <v>нд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1">
        <v>0</v>
      </c>
      <c r="AF40" s="51">
        <v>0</v>
      </c>
      <c r="AG40" s="51">
        <v>0</v>
      </c>
      <c r="AH40" s="51">
        <v>0</v>
      </c>
      <c r="AI40" s="51">
        <v>0</v>
      </c>
      <c r="AJ40" s="51">
        <v>0</v>
      </c>
      <c r="AK40" s="51">
        <v>0</v>
      </c>
      <c r="AL40" s="51">
        <v>0</v>
      </c>
      <c r="AM40" s="34">
        <f t="shared" si="2"/>
        <v>0</v>
      </c>
      <c r="AN40" s="34">
        <f t="shared" si="2"/>
        <v>0</v>
      </c>
      <c r="AO40" s="52" t="str">
        <f>IF([1]Н0228_1037000158513_02_0_69_!DC40="","",[1]Н0228_1037000158513_02_0_69_!DC40)</f>
        <v>нд</v>
      </c>
      <c r="AP40" s="53">
        <f t="shared" si="3"/>
        <v>0</v>
      </c>
      <c r="AQ40" s="53">
        <f t="shared" si="4"/>
        <v>0</v>
      </c>
    </row>
    <row r="41" spans="1:44" ht="94.5" x14ac:dyDescent="0.2">
      <c r="A41" s="49" t="str">
        <f>[1]Н0228_1037000158513_02_0_69_!A41</f>
        <v>1.1.4</v>
      </c>
      <c r="B41" s="50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49" t="str">
        <f>[1]Н0228_1037000158513_02_0_69_!C41</f>
        <v>Г</v>
      </c>
      <c r="D41" s="33" t="str">
        <f>[1]Н0228_1037000158513_02_0_69_!N41</f>
        <v>нд</v>
      </c>
      <c r="E41" s="33" t="str">
        <f>[1]Н0228_1037000158513_02_0_69_!O41</f>
        <v>нд</v>
      </c>
      <c r="F41" s="33" t="str">
        <f>[1]Н0228_1037000158513_02_0_69_!P41</f>
        <v>нд</v>
      </c>
      <c r="G41" s="33" t="str">
        <f>[1]Н0228_1037000158513_02_0_69_!Q41</f>
        <v>нд</v>
      </c>
      <c r="H41" s="51">
        <f>SUM(H42:H43)</f>
        <v>0</v>
      </c>
      <c r="I41" s="51">
        <f t="shared" ref="I41:AL41" si="13">SUM(I42:I43)</f>
        <v>0</v>
      </c>
      <c r="J41" s="51">
        <f t="shared" si="13"/>
        <v>0</v>
      </c>
      <c r="K41" s="51">
        <f t="shared" si="13"/>
        <v>0</v>
      </c>
      <c r="L41" s="51">
        <f t="shared" si="13"/>
        <v>0</v>
      </c>
      <c r="M41" s="51">
        <f t="shared" si="13"/>
        <v>0</v>
      </c>
      <c r="N41" s="51">
        <f t="shared" si="13"/>
        <v>0</v>
      </c>
      <c r="O41" s="51">
        <f t="shared" si="13"/>
        <v>0</v>
      </c>
      <c r="P41" s="51">
        <f t="shared" si="13"/>
        <v>0</v>
      </c>
      <c r="Q41" s="51">
        <f t="shared" si="13"/>
        <v>0</v>
      </c>
      <c r="R41" s="51">
        <f t="shared" si="13"/>
        <v>0</v>
      </c>
      <c r="S41" s="51">
        <f t="shared" si="13"/>
        <v>0</v>
      </c>
      <c r="T41" s="51">
        <f t="shared" si="13"/>
        <v>0</v>
      </c>
      <c r="U41" s="51">
        <f t="shared" si="13"/>
        <v>0</v>
      </c>
      <c r="V41" s="51">
        <f t="shared" si="13"/>
        <v>0</v>
      </c>
      <c r="W41" s="51">
        <f t="shared" si="13"/>
        <v>0</v>
      </c>
      <c r="X41" s="51">
        <f t="shared" si="13"/>
        <v>0</v>
      </c>
      <c r="Y41" s="51">
        <f t="shared" si="13"/>
        <v>0</v>
      </c>
      <c r="Z41" s="51">
        <f t="shared" si="13"/>
        <v>0</v>
      </c>
      <c r="AA41" s="51">
        <f t="shared" si="13"/>
        <v>0</v>
      </c>
      <c r="AB41" s="51">
        <f t="shared" si="13"/>
        <v>0</v>
      </c>
      <c r="AC41" s="51">
        <f t="shared" si="13"/>
        <v>0</v>
      </c>
      <c r="AD41" s="51">
        <f t="shared" si="13"/>
        <v>0</v>
      </c>
      <c r="AE41" s="51">
        <f t="shared" si="13"/>
        <v>0</v>
      </c>
      <c r="AF41" s="51">
        <f t="shared" si="13"/>
        <v>0</v>
      </c>
      <c r="AG41" s="51">
        <f t="shared" si="13"/>
        <v>0</v>
      </c>
      <c r="AH41" s="51">
        <f t="shared" si="13"/>
        <v>0</v>
      </c>
      <c r="AI41" s="51">
        <f t="shared" si="13"/>
        <v>0</v>
      </c>
      <c r="AJ41" s="51">
        <f t="shared" si="13"/>
        <v>0</v>
      </c>
      <c r="AK41" s="51">
        <f t="shared" si="13"/>
        <v>0</v>
      </c>
      <c r="AL41" s="51">
        <f t="shared" si="13"/>
        <v>0</v>
      </c>
      <c r="AM41" s="34">
        <f t="shared" si="2"/>
        <v>0</v>
      </c>
      <c r="AN41" s="34">
        <f t="shared" si="2"/>
        <v>0</v>
      </c>
      <c r="AO41" s="52" t="str">
        <f>IF([1]Н0228_1037000158513_02_0_69_!DC41="","",[1]Н0228_1037000158513_02_0_69_!DC41)</f>
        <v>нд</v>
      </c>
      <c r="AP41" s="53">
        <f t="shared" si="3"/>
        <v>0</v>
      </c>
      <c r="AQ41" s="53">
        <f t="shared" si="4"/>
        <v>0</v>
      </c>
    </row>
    <row r="42" spans="1:44" ht="78.75" x14ac:dyDescent="0.2">
      <c r="A42" s="49" t="str">
        <f>[1]Н0228_1037000158513_02_0_69_!A42</f>
        <v>1.1.4.1</v>
      </c>
      <c r="B42" s="50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49" t="str">
        <f>[1]Н0228_1037000158513_02_0_69_!C42</f>
        <v>Г</v>
      </c>
      <c r="D42" s="33" t="str">
        <f>[1]Н0228_1037000158513_02_0_69_!N42</f>
        <v>нд</v>
      </c>
      <c r="E42" s="33" t="str">
        <f>[1]Н0228_1037000158513_02_0_69_!O42</f>
        <v>нд</v>
      </c>
      <c r="F42" s="33" t="str">
        <f>[1]Н0228_1037000158513_02_0_69_!P42</f>
        <v>нд</v>
      </c>
      <c r="G42" s="33" t="str">
        <f>[1]Н0228_1037000158513_02_0_69_!Q42</f>
        <v>нд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0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51">
        <v>0</v>
      </c>
      <c r="AC42" s="51">
        <v>0</v>
      </c>
      <c r="AD42" s="51">
        <v>0</v>
      </c>
      <c r="AE42" s="51">
        <v>0</v>
      </c>
      <c r="AF42" s="51">
        <v>0</v>
      </c>
      <c r="AG42" s="51">
        <v>0</v>
      </c>
      <c r="AH42" s="51">
        <v>0</v>
      </c>
      <c r="AI42" s="51">
        <v>0</v>
      </c>
      <c r="AJ42" s="51">
        <v>0</v>
      </c>
      <c r="AK42" s="51">
        <v>0</v>
      </c>
      <c r="AL42" s="51">
        <v>0</v>
      </c>
      <c r="AM42" s="34">
        <f t="shared" si="2"/>
        <v>0</v>
      </c>
      <c r="AN42" s="34">
        <f t="shared" si="2"/>
        <v>0</v>
      </c>
      <c r="AO42" s="52" t="str">
        <f>IF([1]Н0228_1037000158513_02_0_69_!DC42="","",[1]Н0228_1037000158513_02_0_69_!DC42)</f>
        <v>нд</v>
      </c>
      <c r="AP42" s="53">
        <f t="shared" si="3"/>
        <v>0</v>
      </c>
      <c r="AQ42" s="53">
        <f t="shared" si="4"/>
        <v>0</v>
      </c>
    </row>
    <row r="43" spans="1:44" ht="78.75" x14ac:dyDescent="0.2">
      <c r="A43" s="49" t="str">
        <f>[1]Н0228_1037000158513_02_0_69_!A43</f>
        <v>1.1.4.2</v>
      </c>
      <c r="B43" s="50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9" t="str">
        <f>[1]Н0228_1037000158513_02_0_69_!C43</f>
        <v>Г</v>
      </c>
      <c r="D43" s="33" t="str">
        <f>[1]Н0228_1037000158513_02_0_69_!N43</f>
        <v>нд</v>
      </c>
      <c r="E43" s="33" t="str">
        <f>[1]Н0228_1037000158513_02_0_69_!O43</f>
        <v>нд</v>
      </c>
      <c r="F43" s="33" t="str">
        <f>[1]Н0228_1037000158513_02_0_69_!P43</f>
        <v>нд</v>
      </c>
      <c r="G43" s="33" t="str">
        <f>[1]Н0228_1037000158513_02_0_69_!Q43</f>
        <v>нд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1">
        <v>0</v>
      </c>
      <c r="AF43" s="51">
        <v>0</v>
      </c>
      <c r="AG43" s="51">
        <v>0</v>
      </c>
      <c r="AH43" s="51">
        <v>0</v>
      </c>
      <c r="AI43" s="51">
        <v>0</v>
      </c>
      <c r="AJ43" s="51">
        <v>0</v>
      </c>
      <c r="AK43" s="51">
        <v>0</v>
      </c>
      <c r="AL43" s="51">
        <v>0</v>
      </c>
      <c r="AM43" s="34">
        <f t="shared" si="2"/>
        <v>0</v>
      </c>
      <c r="AN43" s="34">
        <f t="shared" si="2"/>
        <v>0</v>
      </c>
      <c r="AO43" s="52" t="str">
        <f>IF([1]Н0228_1037000158513_02_0_69_!DC43="","",[1]Н0228_1037000158513_02_0_69_!DC43)</f>
        <v>нд</v>
      </c>
      <c r="AP43" s="53">
        <f t="shared" si="3"/>
        <v>0</v>
      </c>
      <c r="AQ43" s="53">
        <f t="shared" si="4"/>
        <v>0</v>
      </c>
    </row>
    <row r="44" spans="1:44" ht="47.25" x14ac:dyDescent="0.2">
      <c r="A44" s="49" t="str">
        <f>[1]Н0228_1037000158513_02_0_69_!A44</f>
        <v>1.2</v>
      </c>
      <c r="B44" s="50" t="str">
        <f>[1]Н0228_1037000158513_02_0_69_!B44</f>
        <v>Реконструкция, модернизация, техническое перевооружение всего, в том числе:</v>
      </c>
      <c r="C44" s="49" t="str">
        <f>[1]Н0228_1037000158513_02_0_69_!C44</f>
        <v>Г</v>
      </c>
      <c r="D44" s="33" t="str">
        <f>[1]Н0228_1037000158513_02_0_69_!N44</f>
        <v>нд</v>
      </c>
      <c r="E44" s="33" t="str">
        <f>[1]Н0228_1037000158513_02_0_69_!O44</f>
        <v>нд</v>
      </c>
      <c r="F44" s="33" t="str">
        <f>[1]Н0228_1037000158513_02_0_69_!P44</f>
        <v>нд</v>
      </c>
      <c r="G44" s="33" t="str">
        <f>[1]Н0228_1037000158513_02_0_69_!Q44</f>
        <v>нд</v>
      </c>
      <c r="H44" s="51">
        <f t="shared" ref="H44:AL44" si="14">SUM(H45,H55,H58,H71)</f>
        <v>51.918356317110835</v>
      </c>
      <c r="I44" s="51">
        <f t="shared" si="14"/>
        <v>42.416763761949127</v>
      </c>
      <c r="J44" s="51">
        <f t="shared" si="14"/>
        <v>0</v>
      </c>
      <c r="K44" s="51">
        <f t="shared" si="14"/>
        <v>405.18563640456</v>
      </c>
      <c r="L44" s="51">
        <f t="shared" si="14"/>
        <v>0</v>
      </c>
      <c r="M44" s="51">
        <f t="shared" si="14"/>
        <v>113.86603803000001</v>
      </c>
      <c r="N44" s="51">
        <f t="shared" si="14"/>
        <v>291.31959835499998</v>
      </c>
      <c r="O44" s="51">
        <f t="shared" si="14"/>
        <v>0</v>
      </c>
      <c r="P44" s="51">
        <f t="shared" si="14"/>
        <v>272.61936603176002</v>
      </c>
      <c r="Q44" s="51">
        <f t="shared" si="14"/>
        <v>0.29505000000000003</v>
      </c>
      <c r="R44" s="51">
        <f t="shared" si="14"/>
        <v>141.27927545419701</v>
      </c>
      <c r="S44" s="51">
        <f t="shared" si="14"/>
        <v>131.0450405677125</v>
      </c>
      <c r="T44" s="51">
        <f t="shared" si="14"/>
        <v>0</v>
      </c>
      <c r="U44" s="51">
        <f t="shared" si="14"/>
        <v>51.918356317110835</v>
      </c>
      <c r="V44" s="51">
        <f t="shared" si="14"/>
        <v>405.18563640456</v>
      </c>
      <c r="W44" s="51">
        <f t="shared" si="14"/>
        <v>29.364095580990632</v>
      </c>
      <c r="X44" s="51">
        <f t="shared" si="14"/>
        <v>219.34979398999997</v>
      </c>
      <c r="Y44" s="51">
        <f t="shared" si="14"/>
        <v>17.895076092605088</v>
      </c>
      <c r="Z44" s="51">
        <f t="shared" si="14"/>
        <v>133.67621841176</v>
      </c>
      <c r="AA44" s="51">
        <f t="shared" si="14"/>
        <v>0</v>
      </c>
      <c r="AB44" s="51">
        <f t="shared" si="14"/>
        <v>0</v>
      </c>
      <c r="AC44" s="51">
        <f t="shared" si="14"/>
        <v>51.424197244560006</v>
      </c>
      <c r="AD44" s="51">
        <f t="shared" si="14"/>
        <v>44.017138989999999</v>
      </c>
      <c r="AE44" s="51">
        <f t="shared" si="14"/>
        <v>109.34350509000001</v>
      </c>
      <c r="AF44" s="51">
        <f t="shared" si="14"/>
        <v>70.17416609</v>
      </c>
      <c r="AG44" s="51">
        <f t="shared" si="14"/>
        <v>25.068140079999999</v>
      </c>
      <c r="AH44" s="51">
        <f t="shared" si="14"/>
        <v>24.751842539999998</v>
      </c>
      <c r="AI44" s="51">
        <f t="shared" si="14"/>
        <v>107.91646008000001</v>
      </c>
      <c r="AJ44" s="51">
        <f t="shared" si="14"/>
        <v>22.242884501760003</v>
      </c>
      <c r="AK44" s="51">
        <f t="shared" si="14"/>
        <v>111.43333390999999</v>
      </c>
      <c r="AL44" s="51">
        <f t="shared" si="14"/>
        <v>111.43333390999999</v>
      </c>
      <c r="AM44" s="34">
        <f t="shared" si="2"/>
        <v>405.18563640456</v>
      </c>
      <c r="AN44" s="34">
        <f t="shared" si="2"/>
        <v>272.61936603175997</v>
      </c>
      <c r="AO44" s="52" t="str">
        <f>IF([1]Н0228_1037000158513_02_0_69_!DC44="","",[1]Н0228_1037000158513_02_0_69_!DC44)</f>
        <v>нд</v>
      </c>
      <c r="AP44" s="53">
        <f t="shared" si="3"/>
        <v>405.18563640456</v>
      </c>
      <c r="AQ44" s="53">
        <f t="shared" si="4"/>
        <v>319.51206082632001</v>
      </c>
    </row>
    <row r="45" spans="1:44" ht="78.75" x14ac:dyDescent="0.2">
      <c r="A45" s="49" t="str">
        <f>[1]Н0228_1037000158513_02_0_69_!A45</f>
        <v>1.2.1</v>
      </c>
      <c r="B45" s="50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49" t="str">
        <f>[1]Н0228_1037000158513_02_0_69_!C45</f>
        <v>Г</v>
      </c>
      <c r="D45" s="33" t="str">
        <f>[1]Н0228_1037000158513_02_0_69_!N45</f>
        <v>нд</v>
      </c>
      <c r="E45" s="33" t="str">
        <f>[1]Н0228_1037000158513_02_0_69_!O45</f>
        <v>нд</v>
      </c>
      <c r="F45" s="33" t="str">
        <f>[1]Н0228_1037000158513_02_0_69_!P45</f>
        <v>нд</v>
      </c>
      <c r="G45" s="33" t="str">
        <f>[1]Н0228_1037000158513_02_0_69_!Q45</f>
        <v>нд</v>
      </c>
      <c r="H45" s="51">
        <f t="shared" ref="H45:AL45" si="15">SUM(H46,H47)</f>
        <v>16.199892724196278</v>
      </c>
      <c r="I45" s="51">
        <f t="shared" si="15"/>
        <v>13.935052486836234</v>
      </c>
      <c r="J45" s="51">
        <f t="shared" si="15"/>
        <v>0</v>
      </c>
      <c r="K45" s="51">
        <f t="shared" si="15"/>
        <v>134.28679769999999</v>
      </c>
      <c r="L45" s="51">
        <f t="shared" si="15"/>
        <v>0</v>
      </c>
      <c r="M45" s="51">
        <f t="shared" si="15"/>
        <v>28.294154809999998</v>
      </c>
      <c r="N45" s="51">
        <f t="shared" si="15"/>
        <v>105.99264287999999</v>
      </c>
      <c r="O45" s="51">
        <f t="shared" si="15"/>
        <v>0</v>
      </c>
      <c r="P45" s="51">
        <f t="shared" si="15"/>
        <v>93.297857919999998</v>
      </c>
      <c r="Q45" s="51">
        <f t="shared" si="15"/>
        <v>0.29505000000000003</v>
      </c>
      <c r="R45" s="51">
        <f t="shared" si="15"/>
        <v>62.837977520910002</v>
      </c>
      <c r="S45" s="51">
        <f t="shared" si="15"/>
        <v>30.164830382270001</v>
      </c>
      <c r="T45" s="51">
        <f t="shared" si="15"/>
        <v>0</v>
      </c>
      <c r="U45" s="51">
        <f t="shared" si="15"/>
        <v>16.199892724196278</v>
      </c>
      <c r="V45" s="51">
        <f t="shared" si="15"/>
        <v>134.28679769999999</v>
      </c>
      <c r="W45" s="51">
        <f t="shared" si="15"/>
        <v>7.5785732998661315</v>
      </c>
      <c r="X45" s="51">
        <f t="shared" si="15"/>
        <v>56.611942549999995</v>
      </c>
      <c r="Y45" s="51">
        <f t="shared" si="15"/>
        <v>3.8570384832663991</v>
      </c>
      <c r="Z45" s="51">
        <f t="shared" si="15"/>
        <v>28.812077469999998</v>
      </c>
      <c r="AA45" s="51">
        <f t="shared" si="15"/>
        <v>0</v>
      </c>
      <c r="AB45" s="51">
        <f t="shared" si="15"/>
        <v>0</v>
      </c>
      <c r="AC45" s="51">
        <f t="shared" si="15"/>
        <v>34.728959450000005</v>
      </c>
      <c r="AD45" s="51">
        <f t="shared" si="15"/>
        <v>27.349534439999999</v>
      </c>
      <c r="AE45" s="51">
        <f t="shared" si="15"/>
        <v>34.452949369999999</v>
      </c>
      <c r="AF45" s="51">
        <f t="shared" si="15"/>
        <v>28.963591229999999</v>
      </c>
      <c r="AG45" s="51">
        <f t="shared" si="15"/>
        <v>8.4929463300000005</v>
      </c>
      <c r="AH45" s="51">
        <f t="shared" si="15"/>
        <v>8.1726547800000002</v>
      </c>
      <c r="AI45" s="51">
        <f t="shared" si="15"/>
        <v>27.79986508</v>
      </c>
      <c r="AJ45" s="51">
        <f t="shared" si="15"/>
        <v>0</v>
      </c>
      <c r="AK45" s="51">
        <f t="shared" si="15"/>
        <v>28.812077469999998</v>
      </c>
      <c r="AL45" s="51">
        <f t="shared" si="15"/>
        <v>28.812077469999998</v>
      </c>
      <c r="AM45" s="34">
        <f t="shared" si="2"/>
        <v>134.28679769999999</v>
      </c>
      <c r="AN45" s="34">
        <f t="shared" si="2"/>
        <v>93.297857919999984</v>
      </c>
      <c r="AO45" s="52" t="str">
        <f>IF([1]Н0228_1037000158513_02_0_69_!DC45="","",[1]Н0228_1037000158513_02_0_69_!DC45)</f>
        <v>нд</v>
      </c>
      <c r="AP45" s="53">
        <f t="shared" si="3"/>
        <v>134.28679769999999</v>
      </c>
      <c r="AQ45" s="53">
        <f t="shared" si="4"/>
        <v>106.48693262</v>
      </c>
    </row>
    <row r="46" spans="1:44" ht="31.5" x14ac:dyDescent="0.2">
      <c r="A46" s="49" t="str">
        <f>[1]Н0228_1037000158513_02_0_69_!A46</f>
        <v>1.2.1.1</v>
      </c>
      <c r="B46" s="50" t="str">
        <f>[1]Н0228_1037000158513_02_0_69_!B46</f>
        <v>Реконструкция трансформаторных и иных подстанций, всего, в числе:</v>
      </c>
      <c r="C46" s="49" t="str">
        <f>[1]Н0228_1037000158513_02_0_69_!C46</f>
        <v>Г</v>
      </c>
      <c r="D46" s="33" t="str">
        <f>[1]Н0228_1037000158513_02_0_69_!N46</f>
        <v>нд</v>
      </c>
      <c r="E46" s="33" t="str">
        <f>[1]Н0228_1037000158513_02_0_69_!O46</f>
        <v>нд</v>
      </c>
      <c r="F46" s="33" t="str">
        <f>[1]Н0228_1037000158513_02_0_69_!P46</f>
        <v>нд</v>
      </c>
      <c r="G46" s="33" t="str">
        <f>[1]Н0228_1037000158513_02_0_69_!Q46</f>
        <v>нд</v>
      </c>
      <c r="H46" s="34" t="str">
        <f>[1]Н0228_1037000158513_02_0_69_!R46</f>
        <v>нд</v>
      </c>
      <c r="I46" s="34" t="str">
        <f>[1]Н0228_1037000158513_02_0_69_!S46</f>
        <v>нд</v>
      </c>
      <c r="J46" s="34" t="str">
        <f>[1]Н0228_1037000158513_02_0_69_!T46</f>
        <v>нд</v>
      </c>
      <c r="K46" s="34" t="str">
        <f>[1]Н0228_1037000158513_02_0_69_!U46</f>
        <v>нд</v>
      </c>
      <c r="L46" s="34" t="str">
        <f>[1]Н0228_1037000158513_02_0_69_!V46</f>
        <v>нд</v>
      </c>
      <c r="M46" s="34" t="str">
        <f>[1]Н0228_1037000158513_02_0_69_!W46</f>
        <v>нд</v>
      </c>
      <c r="N46" s="34" t="str">
        <f>[1]Н0228_1037000158513_02_0_69_!X46</f>
        <v>нд</v>
      </c>
      <c r="O46" s="34" t="str">
        <f>[1]Н0228_1037000158513_02_0_69_!Y46</f>
        <v>нд</v>
      </c>
      <c r="P46" s="34" t="str">
        <f>[1]Н0228_1037000158513_02_0_69_!Z46</f>
        <v>нд</v>
      </c>
      <c r="Q46" s="34" t="str">
        <f>[1]Н0228_1037000158513_02_0_69_!AA46</f>
        <v>нд</v>
      </c>
      <c r="R46" s="34" t="str">
        <f>[1]Н0228_1037000158513_02_0_69_!AB46</f>
        <v>нд</v>
      </c>
      <c r="S46" s="34" t="str">
        <f>[1]Н0228_1037000158513_02_0_69_!AC46</f>
        <v>нд</v>
      </c>
      <c r="T46" s="34" t="str">
        <f>[1]Н0228_1037000158513_02_0_69_!AD46</f>
        <v>нд</v>
      </c>
      <c r="U46" s="34" t="str">
        <f>[1]Н0228_1037000158513_02_0_69_!AE46</f>
        <v>нд</v>
      </c>
      <c r="V46" s="34" t="str">
        <f>[1]Н0228_1037000158513_02_0_69_!AF46</f>
        <v>нд</v>
      </c>
      <c r="W46" s="34" t="str">
        <f>[1]Н0228_1037000158513_02_0_69_!AG46</f>
        <v>нд</v>
      </c>
      <c r="X46" s="34" t="str">
        <f>[1]Н0228_1037000158513_02_0_69_!AH46</f>
        <v>нд</v>
      </c>
      <c r="Y46" s="34" t="str">
        <f>[1]Н0228_1037000158513_02_0_69_!AI46</f>
        <v>нд</v>
      </c>
      <c r="Z46" s="34" t="str">
        <f>[1]Н0228_1037000158513_02_0_69_!AJ46</f>
        <v>нд</v>
      </c>
      <c r="AA46" s="34" t="str">
        <f>[1]Н0228_1037000158513_02_0_69_!AK46</f>
        <v>нд</v>
      </c>
      <c r="AB46" s="34" t="str">
        <f>[1]Н0228_1037000158513_02_0_69_!AL46</f>
        <v>нд</v>
      </c>
      <c r="AC46" s="34" t="str">
        <f>[1]Н0228_1037000158513_02_0_69_!AM46</f>
        <v>нд</v>
      </c>
      <c r="AD46" s="34" t="str">
        <f>[1]Н0228_1037000158513_02_0_69_!AN46</f>
        <v>нд</v>
      </c>
      <c r="AE46" s="34" t="str">
        <f>[1]Н0228_1037000158513_02_0_69_!AO46</f>
        <v>нд</v>
      </c>
      <c r="AF46" s="34" t="str">
        <f>[1]Н0228_1037000158513_02_0_69_!AP46</f>
        <v>нд</v>
      </c>
      <c r="AG46" s="34" t="str">
        <f>[1]Н0228_1037000158513_02_0_69_!AQ46</f>
        <v>нд</v>
      </c>
      <c r="AH46" s="34" t="str">
        <f>[1]Н0228_1037000158513_02_0_69_!AR46</f>
        <v>нд</v>
      </c>
      <c r="AI46" s="34" t="str">
        <f>[1]Н0228_1037000158513_02_0_69_!AS46</f>
        <v>нд</v>
      </c>
      <c r="AJ46" s="34" t="str">
        <f>[1]Н0228_1037000158513_02_0_69_!AT46</f>
        <v>нд</v>
      </c>
      <c r="AK46" s="34" t="str">
        <f>[1]Н0228_1037000158513_02_0_69_!AU46</f>
        <v>нд</v>
      </c>
      <c r="AL46" s="34" t="str">
        <f>[1]Н0228_1037000158513_02_0_69_!AV46</f>
        <v>нд</v>
      </c>
      <c r="AM46" s="34" t="str">
        <f>[1]Н0228_1037000158513_02_0_69_!AW46</f>
        <v>нд</v>
      </c>
      <c r="AN46" s="34" t="str">
        <f>[1]Н0228_1037000158513_02_0_69_!AX46</f>
        <v>нд</v>
      </c>
      <c r="AO46" s="33" t="str">
        <f>[1]Н0228_1037000158513_02_0_69_!AY46</f>
        <v>нд</v>
      </c>
      <c r="AP46" s="53">
        <f t="shared" si="3"/>
        <v>0</v>
      </c>
      <c r="AQ46" s="53">
        <f t="shared" si="4"/>
        <v>0</v>
      </c>
    </row>
    <row r="47" spans="1:44" ht="63" x14ac:dyDescent="0.2">
      <c r="A47" s="49" t="str">
        <f>[1]Н0228_1037000158513_02_0_69_!A47</f>
        <v>1.2.1.2</v>
      </c>
      <c r="B47" s="50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49" t="str">
        <f>[1]Н0228_1037000158513_02_0_69_!C47</f>
        <v>Г</v>
      </c>
      <c r="D47" s="33" t="str">
        <f>[1]Н0228_1037000158513_02_0_69_!N47</f>
        <v>нд</v>
      </c>
      <c r="E47" s="33" t="str">
        <f>[1]Н0228_1037000158513_02_0_69_!O47</f>
        <v>нд</v>
      </c>
      <c r="F47" s="33" t="str">
        <f>[1]Н0228_1037000158513_02_0_69_!P47</f>
        <v>нд</v>
      </c>
      <c r="G47" s="33" t="str">
        <f>[1]Н0228_1037000158513_02_0_69_!Q47</f>
        <v>нд</v>
      </c>
      <c r="H47" s="34">
        <f>SUM(H48:H54)</f>
        <v>16.199892724196278</v>
      </c>
      <c r="I47" s="34">
        <f t="shared" ref="I47:AN47" si="16">SUM(I48:I54)</f>
        <v>13.935052486836234</v>
      </c>
      <c r="J47" s="34">
        <f t="shared" si="16"/>
        <v>0</v>
      </c>
      <c r="K47" s="34">
        <f t="shared" si="16"/>
        <v>134.28679769999999</v>
      </c>
      <c r="L47" s="34">
        <f t="shared" si="16"/>
        <v>0</v>
      </c>
      <c r="M47" s="34">
        <f>SUM(M48:M54)</f>
        <v>28.294154809999998</v>
      </c>
      <c r="N47" s="34">
        <f t="shared" si="16"/>
        <v>105.99264287999999</v>
      </c>
      <c r="O47" s="34">
        <f t="shared" si="16"/>
        <v>0</v>
      </c>
      <c r="P47" s="34">
        <f t="shared" si="16"/>
        <v>93.297857919999998</v>
      </c>
      <c r="Q47" s="34">
        <f t="shared" si="16"/>
        <v>0.29505000000000003</v>
      </c>
      <c r="R47" s="34">
        <f t="shared" si="16"/>
        <v>62.837977520910002</v>
      </c>
      <c r="S47" s="34">
        <f t="shared" si="16"/>
        <v>30.164830382270001</v>
      </c>
      <c r="T47" s="34">
        <f t="shared" si="16"/>
        <v>0</v>
      </c>
      <c r="U47" s="34">
        <f t="shared" si="16"/>
        <v>16.199892724196278</v>
      </c>
      <c r="V47" s="34">
        <f t="shared" si="16"/>
        <v>134.28679769999999</v>
      </c>
      <c r="W47" s="34">
        <f t="shared" si="16"/>
        <v>7.5785732998661315</v>
      </c>
      <c r="X47" s="34">
        <f t="shared" si="16"/>
        <v>56.611942549999995</v>
      </c>
      <c r="Y47" s="34">
        <f t="shared" si="16"/>
        <v>3.8570384832663991</v>
      </c>
      <c r="Z47" s="34">
        <f t="shared" si="16"/>
        <v>28.812077469999998</v>
      </c>
      <c r="AA47" s="34">
        <f t="shared" si="16"/>
        <v>0</v>
      </c>
      <c r="AB47" s="34">
        <f t="shared" si="16"/>
        <v>0</v>
      </c>
      <c r="AC47" s="34">
        <f t="shared" si="16"/>
        <v>34.728959450000005</v>
      </c>
      <c r="AD47" s="34">
        <f t="shared" si="16"/>
        <v>27.349534439999999</v>
      </c>
      <c r="AE47" s="34">
        <f t="shared" si="16"/>
        <v>34.452949369999999</v>
      </c>
      <c r="AF47" s="34">
        <f t="shared" si="16"/>
        <v>28.963591229999999</v>
      </c>
      <c r="AG47" s="34">
        <f t="shared" si="16"/>
        <v>8.4929463300000005</v>
      </c>
      <c r="AH47" s="34">
        <f>SUM(AH48:AH54)</f>
        <v>8.1726547800000002</v>
      </c>
      <c r="AI47" s="34">
        <f t="shared" si="16"/>
        <v>27.79986508</v>
      </c>
      <c r="AJ47" s="34">
        <f t="shared" si="16"/>
        <v>0</v>
      </c>
      <c r="AK47" s="34">
        <f t="shared" si="16"/>
        <v>28.812077469999998</v>
      </c>
      <c r="AL47" s="34">
        <f t="shared" si="16"/>
        <v>28.812077469999998</v>
      </c>
      <c r="AM47" s="34">
        <f t="shared" si="16"/>
        <v>134.28679769999999</v>
      </c>
      <c r="AN47" s="34">
        <f t="shared" si="16"/>
        <v>93.297857919999998</v>
      </c>
      <c r="AO47" s="52" t="str">
        <f>IF([1]Н0228_1037000158513_02_0_69_!DC47="","",[1]Н0228_1037000158513_02_0_69_!DC47)</f>
        <v>нд</v>
      </c>
      <c r="AP47" s="53">
        <f t="shared" si="3"/>
        <v>134.28679769999999</v>
      </c>
      <c r="AQ47" s="53">
        <f t="shared" si="4"/>
        <v>106.48693262</v>
      </c>
    </row>
    <row r="48" spans="1:44" ht="31.5" x14ac:dyDescent="0.2">
      <c r="A48" s="49" t="str">
        <f>[1]Н0228_1037000158513_02_0_69_!A48</f>
        <v>1.2.1.2</v>
      </c>
      <c r="B48" s="50" t="str">
        <f>[1]Н0228_1037000158513_02_0_69_!B48</f>
        <v>Монтаж системы сигнализации в трансформаторной подстанции</v>
      </c>
      <c r="C48" s="49" t="str">
        <f>[1]Н0228_1037000158513_02_0_69_!C48</f>
        <v>J_0000060027</v>
      </c>
      <c r="D48" s="33" t="str">
        <f>[1]Н0228_1037000158513_02_0_69_!N48</f>
        <v>Н</v>
      </c>
      <c r="E48" s="33">
        <f>[1]Н0228_1037000158513_02_0_69_!O48</f>
        <v>2020</v>
      </c>
      <c r="F48" s="33">
        <f>[1]Н0228_1037000158513_02_0_69_!P48</f>
        <v>2021</v>
      </c>
      <c r="G48" s="33">
        <f>[1]Н0228_1037000158513_02_0_69_!Q48</f>
        <v>2021</v>
      </c>
      <c r="H48" s="34">
        <f>[1]Н0228_1037000158513_02_0_69_!S48/1.2</f>
        <v>0.97270993231810488</v>
      </c>
      <c r="I48" s="34">
        <f>[1]Н0228_1037000158513_02_0_69_!W48/1.2</f>
        <v>1.1477018585452923</v>
      </c>
      <c r="J48" s="34">
        <v>0</v>
      </c>
      <c r="K48" s="34">
        <f t="shared" ref="K48:K54" si="17">J48+V48</f>
        <v>10.28799946</v>
      </c>
      <c r="L48" s="34">
        <v>0</v>
      </c>
      <c r="M48" s="34">
        <v>3.4292583300000001</v>
      </c>
      <c r="N48" s="34">
        <v>6.8587411300000003</v>
      </c>
      <c r="O48" s="34">
        <v>0</v>
      </c>
      <c r="P48" s="34">
        <f>SUM(J48,Z48,AB48,AD48,AF48,AH48)</f>
        <v>9.0876036800000008</v>
      </c>
      <c r="Q48" s="34">
        <v>0</v>
      </c>
      <c r="R48" s="34">
        <v>9.0876036800000008</v>
      </c>
      <c r="S48" s="34">
        <v>0</v>
      </c>
      <c r="T48" s="34">
        <v>0</v>
      </c>
      <c r="U48" s="34">
        <f t="shared" ref="U48:U54" si="18">H48</f>
        <v>0.97270993231810488</v>
      </c>
      <c r="V48" s="34">
        <f>SUM(AA48,AC48,AE48,AG48,AI48,AK48)</f>
        <v>10.28799946</v>
      </c>
      <c r="W48" s="34">
        <f>X48/7.47</f>
        <v>0</v>
      </c>
      <c r="X48" s="34">
        <f>AI48+AK48</f>
        <v>0</v>
      </c>
      <c r="Y48" s="34">
        <f>Z48/7.47</f>
        <v>0</v>
      </c>
      <c r="Z48" s="34">
        <f>AJ48+AL48</f>
        <v>0</v>
      </c>
      <c r="AA48" s="34">
        <v>0</v>
      </c>
      <c r="AB48" s="54">
        <v>0</v>
      </c>
      <c r="AC48" s="34">
        <v>5.1477180499999999</v>
      </c>
      <c r="AD48" s="34">
        <v>4.6762036800000004</v>
      </c>
      <c r="AE48" s="34">
        <v>5.1402814100000001</v>
      </c>
      <c r="AF48" s="34">
        <v>4.4114000000000004</v>
      </c>
      <c r="AG48" s="34">
        <v>0</v>
      </c>
      <c r="AH48" s="34">
        <f>AG48</f>
        <v>0</v>
      </c>
      <c r="AI48" s="34">
        <v>0</v>
      </c>
      <c r="AJ48" s="34">
        <f>AI48</f>
        <v>0</v>
      </c>
      <c r="AK48" s="34">
        <v>0</v>
      </c>
      <c r="AL48" s="34">
        <f>AK48</f>
        <v>0</v>
      </c>
      <c r="AM48" s="34">
        <f t="shared" si="2"/>
        <v>10.28799946</v>
      </c>
      <c r="AN48" s="34">
        <f t="shared" si="2"/>
        <v>9.0876036800000008</v>
      </c>
      <c r="AO48" s="52" t="str">
        <f>IF([1]Н0228_1037000158513_02_0_69_!DC48="","",[1]Н0228_1037000158513_02_0_69_!DC48)</f>
        <v>нд</v>
      </c>
      <c r="AP48" s="53">
        <f t="shared" si="3"/>
        <v>10.28799946</v>
      </c>
      <c r="AQ48" s="53">
        <f t="shared" si="4"/>
        <v>10.28799946</v>
      </c>
      <c r="AR48" s="55">
        <f>SUM(AD48,AF48,AH48)</f>
        <v>9.0876036800000008</v>
      </c>
    </row>
    <row r="49" spans="1:44" ht="69.75" customHeight="1" x14ac:dyDescent="0.2">
      <c r="A49" s="49" t="str">
        <f>[1]Н0228_1037000158513_02_0_69_!A49</f>
        <v>1.2.1.2</v>
      </c>
      <c r="B49" s="50" t="str">
        <f>[1]Н0228_1037000158513_02_0_69_!B49</f>
        <v>Установка системы телемеханики и диспетчеризации</v>
      </c>
      <c r="C49" s="49" t="str">
        <f>[1]Н0228_1037000158513_02_0_69_!C49</f>
        <v>J_000006089</v>
      </c>
      <c r="D49" s="33" t="str">
        <f>[1]Н0228_1037000158513_02_0_69_!N49</f>
        <v>Н</v>
      </c>
      <c r="E49" s="33">
        <f>[1]Н0228_1037000158513_02_0_69_!O49</f>
        <v>2020</v>
      </c>
      <c r="F49" s="33">
        <f>[1]Н0228_1037000158513_02_0_69_!P49</f>
        <v>2024</v>
      </c>
      <c r="G49" s="33">
        <f>[1]Н0228_1037000158513_02_0_69_!Q49</f>
        <v>2024</v>
      </c>
      <c r="H49" s="34">
        <f>[1]Н0228_1037000158513_02_0_69_!S49/1.2</f>
        <v>3.126387190143824</v>
      </c>
      <c r="I49" s="34">
        <f>[1]Н0228_1037000158513_02_0_69_!W49/1.2</f>
        <v>2.5926116443551988</v>
      </c>
      <c r="J49" s="34">
        <v>0</v>
      </c>
      <c r="K49" s="34">
        <f t="shared" si="17"/>
        <v>25.084480740000004</v>
      </c>
      <c r="L49" s="34">
        <v>0</v>
      </c>
      <c r="M49" s="34">
        <f>13.74858813-2.10880692</f>
        <v>11.639781209999999</v>
      </c>
      <c r="N49" s="34">
        <f>15.90513541-2.46043589</f>
        <v>13.44469952</v>
      </c>
      <c r="O49" s="34">
        <v>0</v>
      </c>
      <c r="P49" s="34">
        <f t="shared" ref="P49:P54" si="19">SUM(J49,Z49,AB49,AD49,AF49,AH49)</f>
        <v>14.23378986</v>
      </c>
      <c r="Q49" s="34">
        <v>0</v>
      </c>
      <c r="R49" s="34">
        <f>13.6881535199-3.64751629-2.56835776</f>
        <v>7.4722794699000001</v>
      </c>
      <c r="S49" s="34">
        <f>14.55385488246-4.6430305-3.14931401</f>
        <v>6.7615103724600001</v>
      </c>
      <c r="T49" s="34">
        <v>0</v>
      </c>
      <c r="U49" s="34">
        <f t="shared" si="18"/>
        <v>3.126387190143824</v>
      </c>
      <c r="V49" s="34">
        <f t="shared" ref="V49:V54" si="20">SUM(AA49,AC49,AE49,AG49,AI49,AK49)</f>
        <v>25.084480740000004</v>
      </c>
      <c r="W49" s="34">
        <f t="shared" ref="W49:W54" si="21">X49/7.47</f>
        <v>1.9526595662650603</v>
      </c>
      <c r="X49" s="34">
        <f t="shared" ref="X49:X54" si="22">AI49+AK49</f>
        <v>14.586366959999999</v>
      </c>
      <c r="Y49" s="34">
        <f t="shared" ref="Y49:Y54" si="23">Z49/7.47</f>
        <v>1.1872416613119143</v>
      </c>
      <c r="Z49" s="34">
        <f t="shared" ref="Z49:Z54" si="24">AJ49+AL49</f>
        <v>8.8686952100000003</v>
      </c>
      <c r="AA49" s="34">
        <v>0</v>
      </c>
      <c r="AB49" s="54">
        <v>0</v>
      </c>
      <c r="AC49" s="34">
        <v>4.9844017699999998</v>
      </c>
      <c r="AD49" s="34">
        <v>4.6364795399999998</v>
      </c>
      <c r="AE49" s="34">
        <v>5.5137120099999999</v>
      </c>
      <c r="AF49" s="34">
        <v>0.72861511000000001</v>
      </c>
      <c r="AG49" s="34">
        <v>0</v>
      </c>
      <c r="AH49" s="34">
        <v>0</v>
      </c>
      <c r="AI49" s="34">
        <v>5.7176717500000001</v>
      </c>
      <c r="AJ49" s="34">
        <v>0</v>
      </c>
      <c r="AK49" s="34">
        <v>8.8686952100000003</v>
      </c>
      <c r="AL49" s="34">
        <f t="shared" ref="AL49:AL54" si="25">AK49</f>
        <v>8.8686952100000003</v>
      </c>
      <c r="AM49" s="34">
        <f t="shared" si="2"/>
        <v>25.084480740000004</v>
      </c>
      <c r="AN49" s="34">
        <f t="shared" si="2"/>
        <v>14.23378986</v>
      </c>
      <c r="AO49" s="52" t="str">
        <f>IF([1]Н0228_1037000158513_02_0_69_!DC49="","",[1]Н0228_1037000158513_02_0_69_!DC49)</f>
        <v>Исключение мероприятий в целях включения более приоритетных проектов</v>
      </c>
      <c r="AP49" s="53">
        <f t="shared" si="3"/>
        <v>25.084480740000004</v>
      </c>
      <c r="AQ49" s="53">
        <f t="shared" si="4"/>
        <v>19.366808990000003</v>
      </c>
    </row>
    <row r="50" spans="1:44" ht="15.75" x14ac:dyDescent="0.2">
      <c r="A50" s="49" t="str">
        <f>[1]Н0228_1037000158513_02_0_69_!A50</f>
        <v>1.2.1.2</v>
      </c>
      <c r="B50" s="50" t="str">
        <f>[1]Н0228_1037000158513_02_0_69_!B50</f>
        <v>Реконструкция РП "ЛПК"</v>
      </c>
      <c r="C50" s="49" t="str">
        <f>[1]Н0228_1037000158513_02_0_69_!C50</f>
        <v>J_0000000029</v>
      </c>
      <c r="D50" s="33" t="str">
        <f>[1]Н0228_1037000158513_02_0_69_!N50</f>
        <v>П</v>
      </c>
      <c r="E50" s="33">
        <f>[1]Н0228_1037000158513_02_0_69_!O50</f>
        <v>2020</v>
      </c>
      <c r="F50" s="33">
        <f>[1]Н0228_1037000158513_02_0_69_!P50</f>
        <v>2020</v>
      </c>
      <c r="G50" s="33">
        <f>[1]Н0228_1037000158513_02_0_69_!Q50</f>
        <v>2020</v>
      </c>
      <c r="H50" s="34">
        <f>[1]Н0228_1037000158513_02_0_69_!S50/1.2</f>
        <v>2.8480167428087988</v>
      </c>
      <c r="I50" s="34">
        <f>[1]Н0228_1037000158513_02_0_69_!W50/1.2</f>
        <v>3.292749616242749</v>
      </c>
      <c r="J50" s="34">
        <v>0</v>
      </c>
      <c r="K50" s="34">
        <f t="shared" si="17"/>
        <v>24.596839630000002</v>
      </c>
      <c r="L50" s="34">
        <v>0</v>
      </c>
      <c r="M50" s="34">
        <v>2.4470062399999999</v>
      </c>
      <c r="N50" s="34">
        <v>22.149833390000001</v>
      </c>
      <c r="O50" s="34">
        <v>0</v>
      </c>
      <c r="P50" s="34">
        <f t="shared" si="19"/>
        <v>18.036851219999999</v>
      </c>
      <c r="Q50" s="34">
        <v>0</v>
      </c>
      <c r="R50" s="34">
        <v>18.036851219999999</v>
      </c>
      <c r="S50" s="34">
        <v>0</v>
      </c>
      <c r="T50" s="34">
        <v>0</v>
      </c>
      <c r="U50" s="34">
        <f t="shared" si="18"/>
        <v>2.8480167428087988</v>
      </c>
      <c r="V50" s="34">
        <f t="shared" si="20"/>
        <v>24.596839630000002</v>
      </c>
      <c r="W50" s="34">
        <f t="shared" si="21"/>
        <v>0</v>
      </c>
      <c r="X50" s="34">
        <f t="shared" si="22"/>
        <v>0</v>
      </c>
      <c r="Y50" s="34">
        <f t="shared" si="23"/>
        <v>0</v>
      </c>
      <c r="Z50" s="34">
        <f t="shared" si="24"/>
        <v>0</v>
      </c>
      <c r="AA50" s="34">
        <v>0</v>
      </c>
      <c r="AB50" s="54">
        <v>0</v>
      </c>
      <c r="AC50" s="34">
        <v>24.596839630000002</v>
      </c>
      <c r="AD50" s="34">
        <v>18.036851219999999</v>
      </c>
      <c r="AE50" s="34">
        <v>0</v>
      </c>
      <c r="AF50" s="34">
        <v>0</v>
      </c>
      <c r="AG50" s="34">
        <v>0</v>
      </c>
      <c r="AH50" s="34">
        <f t="shared" ref="AH50:AH54" si="26">AG50</f>
        <v>0</v>
      </c>
      <c r="AI50" s="34">
        <v>0</v>
      </c>
      <c r="AJ50" s="34">
        <f t="shared" ref="AJ50:AJ53" si="27">AI50</f>
        <v>0</v>
      </c>
      <c r="AK50" s="34">
        <v>0</v>
      </c>
      <c r="AL50" s="34">
        <f t="shared" si="25"/>
        <v>0</v>
      </c>
      <c r="AM50" s="34">
        <f t="shared" si="2"/>
        <v>24.596839630000002</v>
      </c>
      <c r="AN50" s="34">
        <f t="shared" si="2"/>
        <v>18.036851219999999</v>
      </c>
      <c r="AO50" s="52" t="str">
        <f>IF([1]Н0228_1037000158513_02_0_69_!DC50="","",[1]Н0228_1037000158513_02_0_69_!DC50)</f>
        <v>нд</v>
      </c>
      <c r="AP50" s="53">
        <f t="shared" si="3"/>
        <v>24.596839630000002</v>
      </c>
      <c r="AQ50" s="53">
        <f t="shared" si="4"/>
        <v>24.596839630000002</v>
      </c>
      <c r="AR50" s="55">
        <f>SUM(AD50,AF50,AH50)</f>
        <v>18.036851219999999</v>
      </c>
    </row>
    <row r="51" spans="1:44" ht="15.75" x14ac:dyDescent="0.2">
      <c r="A51" s="49" t="str">
        <f>[1]Н0228_1037000158513_02_0_69_!A51</f>
        <v>1.2.1.2</v>
      </c>
      <c r="B51" s="50" t="str">
        <f>[1]Н0228_1037000158513_02_0_69_!B51</f>
        <v>Реконструкция РП "Сибкартель"</v>
      </c>
      <c r="C51" s="49" t="str">
        <f>[1]Н0228_1037000158513_02_0_69_!C51</f>
        <v>J_0000000030</v>
      </c>
      <c r="D51" s="33" t="str">
        <f>[1]Н0228_1037000158513_02_0_69_!N51</f>
        <v>П</v>
      </c>
      <c r="E51" s="33">
        <f>[1]Н0228_1037000158513_02_0_69_!O51</f>
        <v>2021</v>
      </c>
      <c r="F51" s="33">
        <f>[1]Н0228_1037000158513_02_0_69_!P51</f>
        <v>2021</v>
      </c>
      <c r="G51" s="33">
        <f>[1]Н0228_1037000158513_02_0_69_!Q51</f>
        <v>2021</v>
      </c>
      <c r="H51" s="34">
        <f>[1]Н0228_1037000158513_02_0_69_!S51/1.2</f>
        <v>2.6446340408206432</v>
      </c>
      <c r="I51" s="34">
        <f>[1]Н0228_1037000158513_02_0_69_!W51/1.2</f>
        <v>3.1859378781793848</v>
      </c>
      <c r="J51" s="34">
        <v>0</v>
      </c>
      <c r="K51" s="34">
        <f t="shared" si="17"/>
        <v>23.79895595</v>
      </c>
      <c r="L51" s="34">
        <v>0</v>
      </c>
      <c r="M51" s="34">
        <v>3.4420568899999999</v>
      </c>
      <c r="N51" s="34">
        <v>20.35689906</v>
      </c>
      <c r="O51" s="34">
        <v>0</v>
      </c>
      <c r="P51" s="34">
        <f t="shared" si="19"/>
        <v>23.823576119999998</v>
      </c>
      <c r="Q51" s="34">
        <v>0.29505000000000003</v>
      </c>
      <c r="R51" s="34">
        <v>23.528526119999999</v>
      </c>
      <c r="S51" s="34">
        <v>0</v>
      </c>
      <c r="T51" s="34">
        <v>0</v>
      </c>
      <c r="U51" s="34">
        <f t="shared" si="18"/>
        <v>2.6446340408206432</v>
      </c>
      <c r="V51" s="34">
        <f t="shared" si="20"/>
        <v>23.79895595</v>
      </c>
      <c r="W51" s="34">
        <f t="shared" si="21"/>
        <v>0</v>
      </c>
      <c r="X51" s="34">
        <f t="shared" si="22"/>
        <v>0</v>
      </c>
      <c r="Y51" s="34">
        <f t="shared" si="23"/>
        <v>0</v>
      </c>
      <c r="Z51" s="34">
        <f t="shared" si="24"/>
        <v>0</v>
      </c>
      <c r="AA51" s="34">
        <v>0</v>
      </c>
      <c r="AB51" s="54">
        <v>0</v>
      </c>
      <c r="AC51" s="34">
        <v>0</v>
      </c>
      <c r="AD51" s="34">
        <v>0</v>
      </c>
      <c r="AE51" s="34">
        <v>23.79895595</v>
      </c>
      <c r="AF51" s="34">
        <v>23.823576119999998</v>
      </c>
      <c r="AG51" s="34">
        <v>0</v>
      </c>
      <c r="AH51" s="34">
        <f t="shared" si="26"/>
        <v>0</v>
      </c>
      <c r="AI51" s="34">
        <v>0</v>
      </c>
      <c r="AJ51" s="34">
        <f t="shared" si="27"/>
        <v>0</v>
      </c>
      <c r="AK51" s="34">
        <v>0</v>
      </c>
      <c r="AL51" s="34">
        <f t="shared" si="25"/>
        <v>0</v>
      </c>
      <c r="AM51" s="34">
        <f t="shared" si="2"/>
        <v>23.79895595</v>
      </c>
      <c r="AN51" s="34">
        <f t="shared" si="2"/>
        <v>23.823576119999998</v>
      </c>
      <c r="AO51" s="52" t="str">
        <f>IF([1]Н0228_1037000158513_02_0_69_!DC51="","",[1]Н0228_1037000158513_02_0_69_!DC51)</f>
        <v>нд</v>
      </c>
      <c r="AP51" s="53"/>
      <c r="AQ51" s="53"/>
      <c r="AR51" s="55"/>
    </row>
    <row r="52" spans="1:44" ht="15.75" x14ac:dyDescent="0.2">
      <c r="A52" s="49" t="str">
        <f>[1]Н0228_1037000158513_02_0_69_!A52</f>
        <v>1.2.1.2</v>
      </c>
      <c r="B52" s="50" t="str">
        <f>[1]Н0228_1037000158513_02_0_69_!B52</f>
        <v>Реконструкция РП "Фрунзенский"</v>
      </c>
      <c r="C52" s="49" t="str">
        <f>[1]Н0228_1037000158513_02_0_69_!C52</f>
        <v>J_0000000031</v>
      </c>
      <c r="D52" s="33" t="str">
        <f>[1]Н0228_1037000158513_02_0_69_!N52</f>
        <v>П</v>
      </c>
      <c r="E52" s="33">
        <f>[1]Н0228_1037000158513_02_0_69_!O52</f>
        <v>2024</v>
      </c>
      <c r="F52" s="33">
        <f>[1]Н0228_1037000158513_02_0_69_!P52</f>
        <v>2024</v>
      </c>
      <c r="G52" s="33">
        <f>[1]Н0228_1037000158513_02_0_69_!Q52</f>
        <v>2024</v>
      </c>
      <c r="H52" s="34">
        <f>[1]Н0228_1037000158513_02_0_69_!S52/1.2</f>
        <v>1.9483341603214892</v>
      </c>
      <c r="I52" s="34">
        <f>[1]Н0228_1037000158513_02_0_69_!W52/1.2</f>
        <v>2.6697968217313699</v>
      </c>
      <c r="J52" s="34">
        <v>0</v>
      </c>
      <c r="K52" s="34">
        <f t="shared" si="17"/>
        <v>19.94338226</v>
      </c>
      <c r="L52" s="34">
        <v>0</v>
      </c>
      <c r="M52" s="34">
        <v>2.1979547500000001</v>
      </c>
      <c r="N52" s="34">
        <v>17.745427509999999</v>
      </c>
      <c r="O52" s="34">
        <v>0</v>
      </c>
      <c r="P52" s="34">
        <f t="shared" si="19"/>
        <v>19.94338226</v>
      </c>
      <c r="Q52" s="34">
        <v>0</v>
      </c>
      <c r="R52" s="34">
        <v>2.1979547510100002</v>
      </c>
      <c r="S52" s="34">
        <v>17.74542750981</v>
      </c>
      <c r="T52" s="34">
        <v>0</v>
      </c>
      <c r="U52" s="34">
        <f t="shared" si="18"/>
        <v>1.9483341603214892</v>
      </c>
      <c r="V52" s="34">
        <f t="shared" si="20"/>
        <v>19.94338226</v>
      </c>
      <c r="W52" s="34">
        <f t="shared" si="21"/>
        <v>2.6697968219544848</v>
      </c>
      <c r="X52" s="34">
        <f t="shared" si="22"/>
        <v>19.94338226</v>
      </c>
      <c r="Y52" s="34">
        <f t="shared" si="23"/>
        <v>2.6697968219544848</v>
      </c>
      <c r="Z52" s="34">
        <f t="shared" si="24"/>
        <v>19.94338226</v>
      </c>
      <c r="AA52" s="34">
        <v>0</v>
      </c>
      <c r="AB52" s="54">
        <v>0</v>
      </c>
      <c r="AC52" s="34">
        <v>0</v>
      </c>
      <c r="AD52" s="34">
        <v>0</v>
      </c>
      <c r="AE52" s="22">
        <v>0</v>
      </c>
      <c r="AF52" s="34">
        <v>0</v>
      </c>
      <c r="AG52" s="34">
        <v>0</v>
      </c>
      <c r="AH52" s="34">
        <f t="shared" si="26"/>
        <v>0</v>
      </c>
      <c r="AI52" s="34">
        <v>0</v>
      </c>
      <c r="AJ52" s="34">
        <f t="shared" si="27"/>
        <v>0</v>
      </c>
      <c r="AK52" s="34">
        <v>19.94338226</v>
      </c>
      <c r="AL52" s="34">
        <f t="shared" si="25"/>
        <v>19.94338226</v>
      </c>
      <c r="AM52" s="34">
        <f t="shared" si="2"/>
        <v>19.94338226</v>
      </c>
      <c r="AN52" s="34">
        <f t="shared" si="2"/>
        <v>19.94338226</v>
      </c>
      <c r="AO52" s="52" t="str">
        <f>IF([1]Н0228_1037000158513_02_0_69_!DC52="","",[1]Н0228_1037000158513_02_0_69_!DC52)</f>
        <v>нд</v>
      </c>
      <c r="AP52" s="53"/>
      <c r="AQ52" s="53"/>
      <c r="AR52" s="55"/>
    </row>
    <row r="53" spans="1:44" ht="15.75" x14ac:dyDescent="0.2">
      <c r="A53" s="49" t="str">
        <f>[1]Н0228_1037000158513_02_0_69_!A53</f>
        <v>1.2.1.2</v>
      </c>
      <c r="B53" s="50" t="str">
        <f>[1]Н0228_1037000158513_02_0_69_!B53</f>
        <v>Реконструкция РП "Хлебозавод"</v>
      </c>
      <c r="C53" s="49" t="str">
        <f>[1]Н0228_1037000158513_02_0_69_!C53</f>
        <v>J_0000000033</v>
      </c>
      <c r="D53" s="33" t="str">
        <f>[1]Н0228_1037000158513_02_0_69_!N53</f>
        <v>П</v>
      </c>
      <c r="E53" s="33">
        <f>[1]Н0228_1037000158513_02_0_69_!O53</f>
        <v>2022</v>
      </c>
      <c r="F53" s="33">
        <f>[1]Н0228_1037000158513_02_0_69_!P53</f>
        <v>2022</v>
      </c>
      <c r="G53" s="33">
        <f>[1]Н0228_1037000158513_02_0_69_!Q53</f>
        <v>2022</v>
      </c>
      <c r="H53" s="34">
        <f>[1]Н0228_1037000158513_02_0_69_!S53/1.2</f>
        <v>2.4071508523688663</v>
      </c>
      <c r="I53" s="34">
        <f>[1]Н0228_1037000158513_02_0_69_!W53/1.2</f>
        <v>1.0462546677822402</v>
      </c>
      <c r="J53" s="34">
        <v>0</v>
      </c>
      <c r="K53" s="34">
        <f t="shared" si="17"/>
        <v>8.4929463300000005</v>
      </c>
      <c r="L53" s="34">
        <v>0</v>
      </c>
      <c r="M53" s="34">
        <v>2.8618382599999999</v>
      </c>
      <c r="N53" s="34">
        <v>5.6311080699999998</v>
      </c>
      <c r="O53" s="34">
        <v>0</v>
      </c>
      <c r="P53" s="34">
        <f t="shared" si="19"/>
        <v>8.1726547800000002</v>
      </c>
      <c r="Q53" s="34">
        <v>0</v>
      </c>
      <c r="R53" s="34">
        <v>2.5147622799999998</v>
      </c>
      <c r="S53" s="34">
        <v>5.6578925</v>
      </c>
      <c r="T53" s="34">
        <v>0</v>
      </c>
      <c r="U53" s="34">
        <f t="shared" si="18"/>
        <v>2.4071508523688663</v>
      </c>
      <c r="V53" s="34">
        <f t="shared" si="20"/>
        <v>8.4929463300000005</v>
      </c>
      <c r="W53" s="34">
        <f t="shared" si="21"/>
        <v>0</v>
      </c>
      <c r="X53" s="34">
        <f t="shared" si="22"/>
        <v>0</v>
      </c>
      <c r="Y53" s="34">
        <f t="shared" si="23"/>
        <v>0</v>
      </c>
      <c r="Z53" s="34">
        <f t="shared" si="24"/>
        <v>0</v>
      </c>
      <c r="AA53" s="34">
        <v>0</v>
      </c>
      <c r="AB53" s="5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8.4929463300000005</v>
      </c>
      <c r="AH53" s="34">
        <v>8.1726547800000002</v>
      </c>
      <c r="AI53" s="34">
        <v>0</v>
      </c>
      <c r="AJ53" s="34">
        <f t="shared" si="27"/>
        <v>0</v>
      </c>
      <c r="AK53" s="34">
        <v>0</v>
      </c>
      <c r="AL53" s="34">
        <f t="shared" si="25"/>
        <v>0</v>
      </c>
      <c r="AM53" s="34">
        <f t="shared" si="2"/>
        <v>8.4929463300000005</v>
      </c>
      <c r="AN53" s="34">
        <f t="shared" si="2"/>
        <v>8.1726547800000002</v>
      </c>
      <c r="AO53" s="52" t="str">
        <f>IF([1]Н0228_1037000158513_02_0_69_!DC53="","",[1]Н0228_1037000158513_02_0_69_!DC53)</f>
        <v>нд</v>
      </c>
      <c r="AP53" s="53"/>
      <c r="AQ53" s="53"/>
      <c r="AR53" s="55"/>
    </row>
    <row r="54" spans="1:44" ht="47.25" x14ac:dyDescent="0.2">
      <c r="A54" s="49" t="str">
        <f>[1]Н0228_1037000158513_02_0_69_!A54</f>
        <v>1.2.1.2</v>
      </c>
      <c r="B54" s="50" t="str">
        <f>[1]Н0228_1037000158513_02_0_69_!B54</f>
        <v>Реконструкция РП "Черных"</v>
      </c>
      <c r="C54" s="49" t="str">
        <f>[1]Н0228_1037000158513_02_0_69_!C54</f>
        <v>J_0000000032</v>
      </c>
      <c r="D54" s="33" t="str">
        <f>[1]Н0228_1037000158513_02_0_69_!N54</f>
        <v>П</v>
      </c>
      <c r="E54" s="33">
        <f>[1]Н0228_1037000158513_02_0_69_!O54</f>
        <v>2023</v>
      </c>
      <c r="F54" s="33">
        <f>[1]Н0228_1037000158513_02_0_69_!P54</f>
        <v>2023</v>
      </c>
      <c r="G54" s="33" t="str">
        <f>[1]Н0228_1037000158513_02_0_69_!Q54</f>
        <v>нд</v>
      </c>
      <c r="H54" s="34">
        <f>[1]Н0228_1037000158513_02_0_69_!S54/1.2</f>
        <v>2.2526598054145515</v>
      </c>
      <c r="I54" s="34">
        <f>[1]Н0228_1037000158513_02_0_69_!W54/1.2</f>
        <v>0</v>
      </c>
      <c r="J54" s="34">
        <v>0</v>
      </c>
      <c r="K54" s="34">
        <f t="shared" si="17"/>
        <v>22.082193329999999</v>
      </c>
      <c r="L54" s="34">
        <v>0</v>
      </c>
      <c r="M54" s="34">
        <v>2.2762591300000001</v>
      </c>
      <c r="N54" s="34">
        <v>19.805934199999999</v>
      </c>
      <c r="O54" s="34">
        <v>0</v>
      </c>
      <c r="P54" s="34">
        <f t="shared" si="19"/>
        <v>0</v>
      </c>
      <c r="Q54" s="34">
        <v>0</v>
      </c>
      <c r="R54" s="34">
        <v>0</v>
      </c>
      <c r="S54" s="34">
        <v>0</v>
      </c>
      <c r="T54" s="34">
        <v>0</v>
      </c>
      <c r="U54" s="34">
        <f t="shared" si="18"/>
        <v>2.2526598054145515</v>
      </c>
      <c r="V54" s="34">
        <f t="shared" si="20"/>
        <v>22.082193329999999</v>
      </c>
      <c r="W54" s="34">
        <f t="shared" si="21"/>
        <v>2.9561169116465864</v>
      </c>
      <c r="X54" s="34">
        <f t="shared" si="22"/>
        <v>22.082193329999999</v>
      </c>
      <c r="Y54" s="34">
        <f t="shared" si="23"/>
        <v>0</v>
      </c>
      <c r="Z54" s="34">
        <f t="shared" si="24"/>
        <v>0</v>
      </c>
      <c r="AA54" s="34">
        <v>0</v>
      </c>
      <c r="AB54" s="5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f t="shared" si="26"/>
        <v>0</v>
      </c>
      <c r="AI54" s="34">
        <v>22.082193329999999</v>
      </c>
      <c r="AJ54" s="34">
        <v>0</v>
      </c>
      <c r="AK54" s="34">
        <v>0</v>
      </c>
      <c r="AL54" s="34">
        <f t="shared" si="25"/>
        <v>0</v>
      </c>
      <c r="AM54" s="34">
        <f>SUM(AC54,AE54,AG54,AI54,AK54)</f>
        <v>22.082193329999999</v>
      </c>
      <c r="AN54" s="34">
        <f t="shared" si="2"/>
        <v>0</v>
      </c>
      <c r="AO54" s="52" t="str">
        <f>IF([1]Н0228_1037000158513_02_0_69_!DC54="","",[1]Н0228_1037000158513_02_0_69_!DC54)</f>
        <v>Исключение мероприятий в целях включения более приоритетных проектов</v>
      </c>
      <c r="AP54" s="53"/>
      <c r="AQ54" s="53"/>
      <c r="AR54" s="55"/>
    </row>
    <row r="55" spans="1:44" ht="47.25" x14ac:dyDescent="0.2">
      <c r="A55" s="49" t="str">
        <f>[1]Н0228_1037000158513_02_0_69_!A55</f>
        <v>1.2.2</v>
      </c>
      <c r="B55" s="50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49" t="str">
        <f>[1]Н0228_1037000158513_02_0_69_!C55</f>
        <v>Г</v>
      </c>
      <c r="D55" s="33" t="str">
        <f>[1]Н0228_1037000158513_02_0_69_!N55</f>
        <v>нд</v>
      </c>
      <c r="E55" s="33" t="str">
        <f>[1]Н0228_1037000158513_02_0_69_!O55</f>
        <v>нд</v>
      </c>
      <c r="F55" s="33" t="str">
        <f>[1]Н0228_1037000158513_02_0_69_!P55</f>
        <v>нд</v>
      </c>
      <c r="G55" s="33" t="str">
        <f>[1]Н0228_1037000158513_02_0_69_!Q55</f>
        <v>нд</v>
      </c>
      <c r="H55" s="34">
        <f>SUM(H56,H57)</f>
        <v>0</v>
      </c>
      <c r="I55" s="34">
        <f t="shared" ref="I55:AL55" si="28">SUM(I56,I57)</f>
        <v>0</v>
      </c>
      <c r="J55" s="34">
        <f t="shared" si="28"/>
        <v>0</v>
      </c>
      <c r="K55" s="34">
        <f t="shared" si="28"/>
        <v>0</v>
      </c>
      <c r="L55" s="34">
        <f t="shared" si="28"/>
        <v>0</v>
      </c>
      <c r="M55" s="34">
        <f t="shared" si="28"/>
        <v>0</v>
      </c>
      <c r="N55" s="34">
        <f t="shared" si="28"/>
        <v>0</v>
      </c>
      <c r="O55" s="34">
        <f t="shared" si="28"/>
        <v>0</v>
      </c>
      <c r="P55" s="34">
        <f t="shared" si="28"/>
        <v>0</v>
      </c>
      <c r="Q55" s="34">
        <f t="shared" si="28"/>
        <v>0</v>
      </c>
      <c r="R55" s="34">
        <f t="shared" si="28"/>
        <v>0</v>
      </c>
      <c r="S55" s="34">
        <f t="shared" si="28"/>
        <v>0</v>
      </c>
      <c r="T55" s="34">
        <f t="shared" si="28"/>
        <v>0</v>
      </c>
      <c r="U55" s="34">
        <f t="shared" si="28"/>
        <v>0</v>
      </c>
      <c r="V55" s="34">
        <f t="shared" si="28"/>
        <v>0</v>
      </c>
      <c r="W55" s="34">
        <f t="shared" si="28"/>
        <v>0</v>
      </c>
      <c r="X55" s="34">
        <f t="shared" si="28"/>
        <v>0</v>
      </c>
      <c r="Y55" s="34">
        <f t="shared" si="28"/>
        <v>0</v>
      </c>
      <c r="Z55" s="34">
        <f t="shared" si="28"/>
        <v>0</v>
      </c>
      <c r="AA55" s="34">
        <f t="shared" si="28"/>
        <v>0</v>
      </c>
      <c r="AB55" s="34">
        <f t="shared" si="28"/>
        <v>0</v>
      </c>
      <c r="AC55" s="34">
        <f t="shared" si="28"/>
        <v>0</v>
      </c>
      <c r="AD55" s="34">
        <f t="shared" si="28"/>
        <v>0</v>
      </c>
      <c r="AE55" s="34">
        <f t="shared" si="28"/>
        <v>0</v>
      </c>
      <c r="AF55" s="34">
        <f t="shared" si="28"/>
        <v>0</v>
      </c>
      <c r="AG55" s="34">
        <f t="shared" si="28"/>
        <v>0</v>
      </c>
      <c r="AH55" s="34">
        <f t="shared" si="28"/>
        <v>0</v>
      </c>
      <c r="AI55" s="34">
        <f t="shared" si="28"/>
        <v>0</v>
      </c>
      <c r="AJ55" s="34">
        <f t="shared" si="28"/>
        <v>0</v>
      </c>
      <c r="AK55" s="34">
        <f t="shared" si="28"/>
        <v>0</v>
      </c>
      <c r="AL55" s="34">
        <f t="shared" si="28"/>
        <v>0</v>
      </c>
      <c r="AM55" s="34">
        <f t="shared" si="2"/>
        <v>0</v>
      </c>
      <c r="AN55" s="34">
        <f t="shared" si="2"/>
        <v>0</v>
      </c>
      <c r="AO55" s="52" t="str">
        <f>IF([1]Н0228_1037000158513_02_0_69_!DC55="","",[1]Н0228_1037000158513_02_0_69_!DC55)</f>
        <v>нд</v>
      </c>
      <c r="AP55" s="53">
        <f t="shared" si="3"/>
        <v>0</v>
      </c>
      <c r="AQ55" s="53">
        <f t="shared" si="4"/>
        <v>0</v>
      </c>
    </row>
    <row r="56" spans="1:44" ht="31.5" x14ac:dyDescent="0.2">
      <c r="A56" s="49" t="str">
        <f>[1]Н0228_1037000158513_02_0_69_!A56</f>
        <v>1.2.2.1</v>
      </c>
      <c r="B56" s="50" t="str">
        <f>[1]Н0228_1037000158513_02_0_69_!B56</f>
        <v>Реконструкция линий электропередачи, всего, в том числе:</v>
      </c>
      <c r="C56" s="49" t="str">
        <f>[1]Н0228_1037000158513_02_0_69_!C56</f>
        <v>Г</v>
      </c>
      <c r="D56" s="33" t="str">
        <f>[1]Н0228_1037000158513_02_0_69_!N56</f>
        <v>нд</v>
      </c>
      <c r="E56" s="33" t="str">
        <f>[1]Н0228_1037000158513_02_0_69_!O56</f>
        <v>нд</v>
      </c>
      <c r="F56" s="33" t="str">
        <f>[1]Н0228_1037000158513_02_0_69_!P56</f>
        <v>нд</v>
      </c>
      <c r="G56" s="33" t="str">
        <f>[1]Н0228_1037000158513_02_0_69_!Q56</f>
        <v>нд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f t="shared" si="2"/>
        <v>0</v>
      </c>
      <c r="AN56" s="34">
        <f t="shared" si="2"/>
        <v>0</v>
      </c>
      <c r="AO56" s="52" t="str">
        <f>IF([1]Н0228_1037000158513_02_0_69_!DC56="","",[1]Н0228_1037000158513_02_0_69_!DC56)</f>
        <v>нд</v>
      </c>
      <c r="AP56" s="53">
        <f t="shared" si="3"/>
        <v>0</v>
      </c>
      <c r="AQ56" s="53">
        <f t="shared" si="4"/>
        <v>0</v>
      </c>
    </row>
    <row r="57" spans="1:44" ht="47.25" x14ac:dyDescent="0.2">
      <c r="A57" s="49" t="str">
        <f>[1]Н0228_1037000158513_02_0_69_!A57</f>
        <v>1.2.2.2</v>
      </c>
      <c r="B57" s="50" t="str">
        <f>[1]Н0228_1037000158513_02_0_69_!B57</f>
        <v>Модернизация, техническое перевооружение линий электропередачи, всего, в том числе:</v>
      </c>
      <c r="C57" s="49" t="str">
        <f>[1]Н0228_1037000158513_02_0_69_!C57</f>
        <v>Г</v>
      </c>
      <c r="D57" s="33" t="str">
        <f>[1]Н0228_1037000158513_02_0_69_!N57</f>
        <v>нд</v>
      </c>
      <c r="E57" s="33" t="str">
        <f>[1]Н0228_1037000158513_02_0_69_!O57</f>
        <v>нд</v>
      </c>
      <c r="F57" s="33" t="str">
        <f>[1]Н0228_1037000158513_02_0_69_!P57</f>
        <v>нд</v>
      </c>
      <c r="G57" s="33" t="str">
        <f>[1]Н0228_1037000158513_02_0_69_!Q57</f>
        <v>нд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f t="shared" si="2"/>
        <v>0</v>
      </c>
      <c r="AN57" s="34">
        <f t="shared" si="2"/>
        <v>0</v>
      </c>
      <c r="AO57" s="52" t="str">
        <f>IF([1]Н0228_1037000158513_02_0_69_!DC57="","",[1]Н0228_1037000158513_02_0_69_!DC57)</f>
        <v>нд</v>
      </c>
      <c r="AP57" s="53">
        <f t="shared" si="3"/>
        <v>0</v>
      </c>
      <c r="AQ57" s="53">
        <f t="shared" si="4"/>
        <v>0</v>
      </c>
    </row>
    <row r="58" spans="1:44" ht="47.25" x14ac:dyDescent="0.2">
      <c r="A58" s="49" t="str">
        <f>[1]Н0228_1037000158513_02_0_69_!A58</f>
        <v>1.2.3</v>
      </c>
      <c r="B58" s="50" t="str">
        <f>[1]Н0228_1037000158513_02_0_69_!B58</f>
        <v>Развитие и модернизация учета электрической энергии (мощности), всего, в том числе:</v>
      </c>
      <c r="C58" s="49" t="str">
        <f>[1]Н0228_1037000158513_02_0_69_!C58</f>
        <v>Г</v>
      </c>
      <c r="D58" s="33" t="str">
        <f>[1]Н0228_1037000158513_02_0_69_!N58</f>
        <v>нд</v>
      </c>
      <c r="E58" s="33" t="str">
        <f>[1]Н0228_1037000158513_02_0_69_!O58</f>
        <v>нд</v>
      </c>
      <c r="F58" s="33" t="str">
        <f>[1]Н0228_1037000158513_02_0_69_!P58</f>
        <v>нд</v>
      </c>
      <c r="G58" s="33" t="str">
        <f>[1]Н0228_1037000158513_02_0_69_!Q58</f>
        <v>нд</v>
      </c>
      <c r="H58" s="34">
        <f>SUM(H59,H62,H63,H64,H65,H68,H69,H70)</f>
        <v>35.718463592914553</v>
      </c>
      <c r="I58" s="34">
        <f t="shared" ref="I58:AL58" si="29">SUM(I59,I62,I63,I64,I65,I68,I69,I70)</f>
        <v>28.481711275112897</v>
      </c>
      <c r="J58" s="34">
        <f t="shared" si="29"/>
        <v>0</v>
      </c>
      <c r="K58" s="34">
        <f t="shared" si="29"/>
        <v>270.89883870455998</v>
      </c>
      <c r="L58" s="34">
        <f t="shared" si="29"/>
        <v>0</v>
      </c>
      <c r="M58" s="34">
        <f t="shared" si="29"/>
        <v>85.571883220000018</v>
      </c>
      <c r="N58" s="34">
        <f t="shared" si="29"/>
        <v>185.32695547499998</v>
      </c>
      <c r="O58" s="34">
        <f t="shared" si="29"/>
        <v>0</v>
      </c>
      <c r="P58" s="34">
        <f t="shared" si="29"/>
        <v>179.32150811176001</v>
      </c>
      <c r="Q58" s="34">
        <f t="shared" si="29"/>
        <v>0</v>
      </c>
      <c r="R58" s="34">
        <f t="shared" si="29"/>
        <v>78.441297933287004</v>
      </c>
      <c r="S58" s="34">
        <f t="shared" si="29"/>
        <v>100.88021018544251</v>
      </c>
      <c r="T58" s="34">
        <f t="shared" si="29"/>
        <v>0</v>
      </c>
      <c r="U58" s="34">
        <f t="shared" si="29"/>
        <v>35.718463592914553</v>
      </c>
      <c r="V58" s="34">
        <f t="shared" si="29"/>
        <v>270.89883870455998</v>
      </c>
      <c r="W58" s="34">
        <f t="shared" si="29"/>
        <v>21.7855222811245</v>
      </c>
      <c r="X58" s="34">
        <f t="shared" si="29"/>
        <v>162.73785143999999</v>
      </c>
      <c r="Y58" s="34">
        <f t="shared" si="29"/>
        <v>14.038037609338689</v>
      </c>
      <c r="Z58" s="34">
        <f t="shared" si="29"/>
        <v>104.86414094176</v>
      </c>
      <c r="AA58" s="34">
        <f t="shared" si="29"/>
        <v>0</v>
      </c>
      <c r="AB58" s="34">
        <f t="shared" si="29"/>
        <v>0</v>
      </c>
      <c r="AC58" s="34">
        <f t="shared" si="29"/>
        <v>16.695237794560001</v>
      </c>
      <c r="AD58" s="34">
        <f t="shared" si="29"/>
        <v>16.66760455</v>
      </c>
      <c r="AE58" s="34">
        <f t="shared" si="29"/>
        <v>74.890555720000009</v>
      </c>
      <c r="AF58" s="34">
        <f t="shared" si="29"/>
        <v>41.210574860000001</v>
      </c>
      <c r="AG58" s="34">
        <f t="shared" si="29"/>
        <v>16.57519375</v>
      </c>
      <c r="AH58" s="34">
        <f t="shared" si="29"/>
        <v>16.579187759999996</v>
      </c>
      <c r="AI58" s="34">
        <f t="shared" si="29"/>
        <v>80.116595000000004</v>
      </c>
      <c r="AJ58" s="34">
        <f t="shared" si="29"/>
        <v>22.242884501760003</v>
      </c>
      <c r="AK58" s="34">
        <f t="shared" si="29"/>
        <v>82.621256439999996</v>
      </c>
      <c r="AL58" s="34">
        <f t="shared" si="29"/>
        <v>82.621256439999996</v>
      </c>
      <c r="AM58" s="34">
        <f t="shared" si="2"/>
        <v>270.89883870456003</v>
      </c>
      <c r="AN58" s="34">
        <f t="shared" si="2"/>
        <v>179.32150811176001</v>
      </c>
      <c r="AO58" s="52" t="str">
        <f>IF([1]Н0228_1037000158513_02_0_69_!DC58="","",[1]Н0228_1037000158513_02_0_69_!DC58)</f>
        <v>нд</v>
      </c>
      <c r="AP58" s="53">
        <f t="shared" si="3"/>
        <v>270.89883870456003</v>
      </c>
      <c r="AQ58" s="53">
        <f t="shared" si="4"/>
        <v>213.02512820632001</v>
      </c>
    </row>
    <row r="59" spans="1:44" ht="47.25" x14ac:dyDescent="0.2">
      <c r="A59" s="49" t="str">
        <f>[1]Н0228_1037000158513_02_0_69_!A59</f>
        <v>1.2.3.1</v>
      </c>
      <c r="B59" s="50" t="str">
        <f>[1]Н0228_1037000158513_02_0_69_!B59</f>
        <v>"Установка приборов учета, класс напряжения 0,22 (0,4) кВ, всего, в том числе:"</v>
      </c>
      <c r="C59" s="49" t="str">
        <f>[1]Н0228_1037000158513_02_0_69_!C59</f>
        <v>Г</v>
      </c>
      <c r="D59" s="33" t="str">
        <f>[1]Н0228_1037000158513_02_0_69_!N59</f>
        <v>нд</v>
      </c>
      <c r="E59" s="33" t="str">
        <f>[1]Н0228_1037000158513_02_0_69_!O59</f>
        <v>нд</v>
      </c>
      <c r="F59" s="33" t="str">
        <f>[1]Н0228_1037000158513_02_0_69_!P59</f>
        <v>нд</v>
      </c>
      <c r="G59" s="33" t="str">
        <f>[1]Н0228_1037000158513_02_0_69_!Q59</f>
        <v>нд</v>
      </c>
      <c r="H59" s="34">
        <f>SUM(H60:H61)</f>
        <v>19.84965693788071</v>
      </c>
      <c r="I59" s="34">
        <f t="shared" ref="I59:AN59" si="30">SUM(I60:I61)</f>
        <v>16.003547304105311</v>
      </c>
      <c r="J59" s="34">
        <f t="shared" si="30"/>
        <v>0</v>
      </c>
      <c r="K59" s="34">
        <f t="shared" si="30"/>
        <v>150.64646159</v>
      </c>
      <c r="L59" s="34">
        <f t="shared" si="30"/>
        <v>0</v>
      </c>
      <c r="M59" s="34">
        <f t="shared" si="30"/>
        <v>36.646135060000006</v>
      </c>
      <c r="N59" s="34">
        <f t="shared" si="30"/>
        <v>114.00032652</v>
      </c>
      <c r="O59" s="34">
        <f t="shared" si="30"/>
        <v>0</v>
      </c>
      <c r="P59" s="34">
        <f t="shared" si="30"/>
        <v>109.70538761</v>
      </c>
      <c r="Q59" s="34">
        <f t="shared" si="30"/>
        <v>0</v>
      </c>
      <c r="R59" s="34">
        <f t="shared" si="30"/>
        <v>47.662325777107</v>
      </c>
      <c r="S59" s="34">
        <f t="shared" si="30"/>
        <v>62.043061839972502</v>
      </c>
      <c r="T59" s="34">
        <f t="shared" si="30"/>
        <v>0</v>
      </c>
      <c r="U59" s="34">
        <f t="shared" si="30"/>
        <v>19.84965693788071</v>
      </c>
      <c r="V59" s="34">
        <f t="shared" si="30"/>
        <v>150.64646159</v>
      </c>
      <c r="W59" s="34">
        <f t="shared" si="30"/>
        <v>12.380852192771084</v>
      </c>
      <c r="X59" s="34">
        <f t="shared" si="30"/>
        <v>92.484965880000004</v>
      </c>
      <c r="Y59" s="34">
        <f t="shared" si="30"/>
        <v>8.2008669464524768</v>
      </c>
      <c r="Z59" s="34">
        <f t="shared" si="30"/>
        <v>61.260476089999997</v>
      </c>
      <c r="AA59" s="34">
        <f t="shared" si="30"/>
        <v>0</v>
      </c>
      <c r="AB59" s="34">
        <f t="shared" si="30"/>
        <v>0</v>
      </c>
      <c r="AC59" s="34">
        <f t="shared" si="30"/>
        <v>0</v>
      </c>
      <c r="AD59" s="34">
        <f t="shared" si="30"/>
        <v>0</v>
      </c>
      <c r="AE59" s="34">
        <f t="shared" si="30"/>
        <v>44.430723790000002</v>
      </c>
      <c r="AF59" s="34">
        <f t="shared" si="30"/>
        <v>34.376536110000004</v>
      </c>
      <c r="AG59" s="34">
        <f t="shared" si="30"/>
        <v>13.73077192</v>
      </c>
      <c r="AH59" s="34">
        <f t="shared" si="30"/>
        <v>14.068375409999998</v>
      </c>
      <c r="AI59" s="34">
        <f t="shared" si="30"/>
        <v>45.566286820000002</v>
      </c>
      <c r="AJ59" s="34">
        <f t="shared" si="30"/>
        <v>14.34179703</v>
      </c>
      <c r="AK59" s="34">
        <f t="shared" si="30"/>
        <v>46.918679060000002</v>
      </c>
      <c r="AL59" s="34">
        <f t="shared" si="30"/>
        <v>46.918679060000002</v>
      </c>
      <c r="AM59" s="34">
        <f t="shared" si="30"/>
        <v>150.64646159</v>
      </c>
      <c r="AN59" s="34">
        <f t="shared" si="30"/>
        <v>109.70538761</v>
      </c>
      <c r="AO59" s="52" t="str">
        <f>IF([1]Н0228_1037000158513_02_0_69_!DC59="","",[1]Н0228_1037000158513_02_0_69_!DC59)</f>
        <v>нд</v>
      </c>
      <c r="AP59" s="53">
        <f t="shared" si="3"/>
        <v>150.64646159</v>
      </c>
      <c r="AQ59" s="53">
        <f t="shared" si="4"/>
        <v>119.42197180000001</v>
      </c>
    </row>
    <row r="60" spans="1:44" ht="47.25" x14ac:dyDescent="0.2">
      <c r="A60" s="49" t="str">
        <f>[1]Н0228_1037000158513_02_0_69_!A60</f>
        <v>1.2.3.1</v>
      </c>
      <c r="B60" s="50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49" t="str">
        <f>[1]Н0228_1037000158513_02_0_69_!C60</f>
        <v>J_0000060023</v>
      </c>
      <c r="D60" s="33" t="str">
        <f>[1]Н0228_1037000158513_02_0_69_!N60</f>
        <v>Н</v>
      </c>
      <c r="E60" s="33">
        <f>[1]Н0228_1037000158513_02_0_69_!O60</f>
        <v>2021</v>
      </c>
      <c r="F60" s="33">
        <f>[1]Н0228_1037000158513_02_0_69_!P60</f>
        <v>2024</v>
      </c>
      <c r="G60" s="33">
        <f>[1]Н0228_1037000158513_02_0_69_!Q60</f>
        <v>2024</v>
      </c>
      <c r="H60" s="34">
        <f>[1]Н0228_1037000158513_02_0_69_!S60/1.2</f>
        <v>14.001128879441625</v>
      </c>
      <c r="I60" s="34">
        <f>[1]Н0228_1037000158513_02_0_69_!W60/1.2</f>
        <v>8.466073946898705</v>
      </c>
      <c r="J60" s="34">
        <v>0</v>
      </c>
      <c r="K60" s="34">
        <f>J60+V60</f>
        <v>94.466062180000009</v>
      </c>
      <c r="L60" s="34">
        <v>0</v>
      </c>
      <c r="M60" s="34">
        <f>37.04458708-11.15779961</f>
        <v>25.886787470000002</v>
      </c>
      <c r="N60" s="34">
        <f>97.00142385-28.42214915</f>
        <v>68.579274699999999</v>
      </c>
      <c r="O60" s="34">
        <v>0</v>
      </c>
      <c r="P60" s="34">
        <f t="shared" ref="P60:P61" si="31">SUM(J60,Z60,AB60,AD60,AF60,AH60)</f>
        <v>53.25706581</v>
      </c>
      <c r="Q60" s="34">
        <v>0</v>
      </c>
      <c r="R60" s="34">
        <f>37.84926578654-8.37155336</f>
        <v>29.477712426540002</v>
      </c>
      <c r="S60" s="34">
        <f>46.63228981342-22.85293643</f>
        <v>23.779353383420002</v>
      </c>
      <c r="T60" s="34">
        <v>0</v>
      </c>
      <c r="U60" s="34">
        <f>H60</f>
        <v>14.001128879441625</v>
      </c>
      <c r="V60" s="34">
        <f>SUM(AA60,AC60,AE60,AG60,AI60,AK60)</f>
        <v>94.466062180000009</v>
      </c>
      <c r="W60" s="34">
        <f t="shared" ref="W60:W61" si="32">X60/7.47</f>
        <v>8.4573853038821944</v>
      </c>
      <c r="X60" s="34">
        <f t="shared" ref="X60:X61" si="33">AI60+AK60</f>
        <v>63.176668219999996</v>
      </c>
      <c r="Y60" s="34">
        <f t="shared" ref="Y60:Y61" si="34">Z60/7.47</f>
        <v>4.2774000575635878</v>
      </c>
      <c r="Z60" s="34">
        <f t="shared" ref="Z60:Z61" si="35">AJ60+AL60</f>
        <v>31.95217843</v>
      </c>
      <c r="AA60" s="34">
        <v>0</v>
      </c>
      <c r="AB60" s="54">
        <v>0</v>
      </c>
      <c r="AC60" s="34">
        <v>0</v>
      </c>
      <c r="AD60" s="34">
        <v>0</v>
      </c>
      <c r="AE60" s="34">
        <v>31.289393960000002</v>
      </c>
      <c r="AF60" s="34">
        <v>21.304887379999997</v>
      </c>
      <c r="AG60" s="34">
        <v>0</v>
      </c>
      <c r="AH60" s="34">
        <v>0</v>
      </c>
      <c r="AI60" s="34">
        <v>31.22448979</v>
      </c>
      <c r="AJ60" s="34">
        <v>0</v>
      </c>
      <c r="AK60" s="34">
        <v>31.95217843</v>
      </c>
      <c r="AL60" s="34">
        <f t="shared" ref="AL60:AL61" si="36">AK60</f>
        <v>31.95217843</v>
      </c>
      <c r="AM60" s="34">
        <f t="shared" ref="AM60:AN61" si="37">SUM(AC60,AE60,AG60,AI60,AK60)</f>
        <v>94.466062180000009</v>
      </c>
      <c r="AN60" s="34">
        <f t="shared" si="37"/>
        <v>53.25706581</v>
      </c>
      <c r="AO60" s="52" t="str">
        <f>IF([1]Н0228_1037000158513_02_0_69_!DC60="","",[1]Н0228_1037000158513_02_0_69_!DC60)</f>
        <v>Выполнение работ за счёт иных источников финансирования</v>
      </c>
      <c r="AP60" s="53">
        <f t="shared" si="3"/>
        <v>94.466062180000009</v>
      </c>
      <c r="AQ60" s="53">
        <f t="shared" si="4"/>
        <v>63.241572390000002</v>
      </c>
      <c r="AR60" s="55">
        <f t="shared" ref="AR60:AR61" si="38">SUM(AD60,AF60,AH60)</f>
        <v>21.304887379999997</v>
      </c>
    </row>
    <row r="61" spans="1:44" ht="63" x14ac:dyDescent="0.2">
      <c r="A61" s="49" t="str">
        <f>[1]Н0228_1037000158513_02_0_69_!A61</f>
        <v>1.2.3.1</v>
      </c>
      <c r="B61" s="50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49" t="str">
        <f>[1]Н0228_1037000158513_02_0_69_!C61</f>
        <v>J_0000060024</v>
      </c>
      <c r="D61" s="33" t="str">
        <f>[1]Н0228_1037000158513_02_0_69_!N61</f>
        <v>Н</v>
      </c>
      <c r="E61" s="33">
        <f>[1]Н0228_1037000158513_02_0_69_!O61</f>
        <v>2021</v>
      </c>
      <c r="F61" s="33">
        <f>[1]Н0228_1037000158513_02_0_69_!P61</f>
        <v>2024</v>
      </c>
      <c r="G61" s="33">
        <f>[1]Н0228_1037000158513_02_0_69_!Q61</f>
        <v>2024</v>
      </c>
      <c r="H61" s="34">
        <f>[1]Н0228_1037000158513_02_0_69_!S61/1.2</f>
        <v>5.8485280584390864</v>
      </c>
      <c r="I61" s="34">
        <f>[1]Н0228_1037000158513_02_0_69_!W61/1.2</f>
        <v>7.5374733572066051</v>
      </c>
      <c r="J61" s="34">
        <v>0</v>
      </c>
      <c r="K61" s="34">
        <f>J61+V61</f>
        <v>56.18039941</v>
      </c>
      <c r="L61" s="34">
        <v>0</v>
      </c>
      <c r="M61" s="34">
        <v>10.759347590000001</v>
      </c>
      <c r="N61" s="34">
        <v>45.421051820000002</v>
      </c>
      <c r="O61" s="34">
        <v>0</v>
      </c>
      <c r="P61" s="34">
        <f t="shared" si="31"/>
        <v>56.448321800000002</v>
      </c>
      <c r="Q61" s="34">
        <v>0</v>
      </c>
      <c r="R61" s="34">
        <v>18.184613350566998</v>
      </c>
      <c r="S61" s="34">
        <v>38.2637084565525</v>
      </c>
      <c r="T61" s="34">
        <v>0</v>
      </c>
      <c r="U61" s="34">
        <f>H61</f>
        <v>5.8485280584390864</v>
      </c>
      <c r="V61" s="34">
        <f t="shared" ref="V61" si="39">SUM(AA61,AC61,AE61,AG61,AI61,AK61)</f>
        <v>56.18039941</v>
      </c>
      <c r="W61" s="34">
        <f t="shared" si="32"/>
        <v>3.9234668888888891</v>
      </c>
      <c r="X61" s="34">
        <f t="shared" si="33"/>
        <v>29.308297660000001</v>
      </c>
      <c r="Y61" s="34">
        <f t="shared" si="34"/>
        <v>3.9234668888888891</v>
      </c>
      <c r="Z61" s="34">
        <f t="shared" si="35"/>
        <v>29.308297660000001</v>
      </c>
      <c r="AA61" s="34">
        <v>0</v>
      </c>
      <c r="AB61" s="54">
        <v>0</v>
      </c>
      <c r="AC61" s="34">
        <v>0</v>
      </c>
      <c r="AD61" s="34">
        <v>0</v>
      </c>
      <c r="AE61" s="34">
        <v>13.14132983</v>
      </c>
      <c r="AF61" s="34">
        <v>13.071648730000003</v>
      </c>
      <c r="AG61" s="34">
        <v>13.73077192</v>
      </c>
      <c r="AH61" s="34">
        <v>14.068375409999998</v>
      </c>
      <c r="AI61" s="34">
        <v>14.34179703</v>
      </c>
      <c r="AJ61" s="34">
        <f t="shared" ref="AJ61" si="40">AI61</f>
        <v>14.34179703</v>
      </c>
      <c r="AK61" s="34">
        <v>14.966500630000001</v>
      </c>
      <c r="AL61" s="34">
        <f t="shared" si="36"/>
        <v>14.966500630000001</v>
      </c>
      <c r="AM61" s="34">
        <f t="shared" si="37"/>
        <v>56.18039941</v>
      </c>
      <c r="AN61" s="34">
        <f t="shared" si="37"/>
        <v>56.448321800000002</v>
      </c>
      <c r="AO61" s="52" t="str">
        <f>IF([1]Н0228_1037000158513_02_0_69_!DC61="","",[1]Н0228_1037000158513_02_0_69_!DC61)</f>
        <v>нд</v>
      </c>
      <c r="AP61" s="53">
        <f t="shared" si="3"/>
        <v>56.18039941</v>
      </c>
      <c r="AQ61" s="53">
        <f t="shared" si="4"/>
        <v>56.18039941</v>
      </c>
      <c r="AR61" s="55">
        <f t="shared" si="38"/>
        <v>27.140024140000001</v>
      </c>
    </row>
    <row r="62" spans="1:44" ht="47.25" x14ac:dyDescent="0.2">
      <c r="A62" s="49" t="str">
        <f>[1]Н0228_1037000158513_02_0_69_!A62</f>
        <v>1.2.3.2</v>
      </c>
      <c r="B62" s="50" t="str">
        <f>[1]Н0228_1037000158513_02_0_69_!B62</f>
        <v>"Установка приборов учета, класс напряжения 6 (10) кВ, всего, в том числе:"</v>
      </c>
      <c r="C62" s="49" t="str">
        <f>[1]Н0228_1037000158513_02_0_69_!C62</f>
        <v>Г</v>
      </c>
      <c r="D62" s="33" t="str">
        <f>[1]Н0228_1037000158513_02_0_69_!N62</f>
        <v>нд</v>
      </c>
      <c r="E62" s="33" t="str">
        <f>[1]Н0228_1037000158513_02_0_69_!O62</f>
        <v>нд</v>
      </c>
      <c r="F62" s="33" t="str">
        <f>[1]Н0228_1037000158513_02_0_69_!P62</f>
        <v>нд</v>
      </c>
      <c r="G62" s="33" t="str">
        <f>[1]Н0228_1037000158513_02_0_69_!Q62</f>
        <v>нд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f t="shared" si="2"/>
        <v>0</v>
      </c>
      <c r="AN62" s="34">
        <f t="shared" si="2"/>
        <v>0</v>
      </c>
      <c r="AO62" s="52" t="str">
        <f>IF([1]Н0228_1037000158513_02_0_69_!DC62="","",[1]Н0228_1037000158513_02_0_69_!DC62)</f>
        <v>нд</v>
      </c>
      <c r="AP62" s="53">
        <f t="shared" si="3"/>
        <v>0</v>
      </c>
      <c r="AQ62" s="53">
        <f t="shared" si="4"/>
        <v>0</v>
      </c>
    </row>
    <row r="63" spans="1:44" ht="31.5" x14ac:dyDescent="0.2">
      <c r="A63" s="49" t="str">
        <f>[1]Н0228_1037000158513_02_0_69_!A63</f>
        <v>1.2.3.3</v>
      </c>
      <c r="B63" s="50" t="str">
        <f>[1]Н0228_1037000158513_02_0_69_!B63</f>
        <v>"Установка приборов учета, класс напряжения 35 кВ, всего, в том числе:"</v>
      </c>
      <c r="C63" s="49" t="str">
        <f>[1]Н0228_1037000158513_02_0_69_!C63</f>
        <v>Г</v>
      </c>
      <c r="D63" s="33" t="str">
        <f>[1]Н0228_1037000158513_02_0_69_!N63</f>
        <v>нд</v>
      </c>
      <c r="E63" s="33" t="str">
        <f>[1]Н0228_1037000158513_02_0_69_!O63</f>
        <v>нд</v>
      </c>
      <c r="F63" s="33" t="str">
        <f>[1]Н0228_1037000158513_02_0_69_!P63</f>
        <v>нд</v>
      </c>
      <c r="G63" s="33" t="str">
        <f>[1]Н0228_1037000158513_02_0_69_!Q63</f>
        <v>нд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f t="shared" si="2"/>
        <v>0</v>
      </c>
      <c r="AN63" s="34">
        <f t="shared" si="2"/>
        <v>0</v>
      </c>
      <c r="AO63" s="52" t="str">
        <f>IF([1]Н0228_1037000158513_02_0_69_!DC63="","",[1]Н0228_1037000158513_02_0_69_!DC63)</f>
        <v>нд</v>
      </c>
      <c r="AP63" s="53">
        <f t="shared" si="3"/>
        <v>0</v>
      </c>
      <c r="AQ63" s="53">
        <f t="shared" si="4"/>
        <v>0</v>
      </c>
    </row>
    <row r="64" spans="1:44" ht="47.25" x14ac:dyDescent="0.2">
      <c r="A64" s="49" t="str">
        <f>[1]Н0228_1037000158513_02_0_69_!A64</f>
        <v>1.2.3.4</v>
      </c>
      <c r="B64" s="50" t="str">
        <f>[1]Н0228_1037000158513_02_0_69_!B64</f>
        <v>"Установка приборов учета, класс напряжения 110 кВ и выше, всего, в том числе:"</v>
      </c>
      <c r="C64" s="49" t="str">
        <f>[1]Н0228_1037000158513_02_0_69_!C64</f>
        <v>Г</v>
      </c>
      <c r="D64" s="33" t="str">
        <f>[1]Н0228_1037000158513_02_0_69_!N64</f>
        <v>нд</v>
      </c>
      <c r="E64" s="33" t="str">
        <f>[1]Н0228_1037000158513_02_0_69_!O64</f>
        <v>нд</v>
      </c>
      <c r="F64" s="33" t="str">
        <f>[1]Н0228_1037000158513_02_0_69_!P64</f>
        <v>нд</v>
      </c>
      <c r="G64" s="33" t="str">
        <f>[1]Н0228_1037000158513_02_0_69_!Q64</f>
        <v>нд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f t="shared" si="2"/>
        <v>0</v>
      </c>
      <c r="AN64" s="34">
        <f t="shared" si="2"/>
        <v>0</v>
      </c>
      <c r="AO64" s="52" t="str">
        <f>IF([1]Н0228_1037000158513_02_0_69_!DC64="","",[1]Н0228_1037000158513_02_0_69_!DC64)</f>
        <v>нд</v>
      </c>
      <c r="AP64" s="53">
        <f t="shared" si="3"/>
        <v>0</v>
      </c>
      <c r="AQ64" s="53">
        <f t="shared" si="4"/>
        <v>0</v>
      </c>
    </row>
    <row r="65" spans="1:44" ht="63" x14ac:dyDescent="0.2">
      <c r="A65" s="49" t="str">
        <f>[1]Н0228_1037000158513_02_0_69_!A65</f>
        <v>1.2.3.5</v>
      </c>
      <c r="B65" s="50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49" t="str">
        <f>[1]Н0228_1037000158513_02_0_69_!C65</f>
        <v>Г</v>
      </c>
      <c r="D65" s="33" t="str">
        <f>[1]Н0228_1037000158513_02_0_69_!N65</f>
        <v>нд</v>
      </c>
      <c r="E65" s="33" t="str">
        <f>[1]Н0228_1037000158513_02_0_69_!O65</f>
        <v>нд</v>
      </c>
      <c r="F65" s="33" t="str">
        <f>[1]Н0228_1037000158513_02_0_69_!P65</f>
        <v>нд</v>
      </c>
      <c r="G65" s="33" t="str">
        <f>[1]Н0228_1037000158513_02_0_69_!Q65</f>
        <v>нд</v>
      </c>
      <c r="H65" s="34">
        <f>SUM(H66:H67)</f>
        <v>15.868806655033842</v>
      </c>
      <c r="I65" s="34">
        <f t="shared" ref="I65:AN65" si="41">SUM(I66:I67)</f>
        <v>12.478163971007586</v>
      </c>
      <c r="J65" s="34">
        <f t="shared" si="41"/>
        <v>0</v>
      </c>
      <c r="K65" s="34">
        <f t="shared" si="41"/>
        <v>120.25237711455999</v>
      </c>
      <c r="L65" s="34">
        <f t="shared" si="41"/>
        <v>0</v>
      </c>
      <c r="M65" s="34">
        <f t="shared" si="41"/>
        <v>48.925748160000005</v>
      </c>
      <c r="N65" s="34">
        <f t="shared" si="41"/>
        <v>71.32662895499999</v>
      </c>
      <c r="O65" s="34">
        <f t="shared" si="41"/>
        <v>0</v>
      </c>
      <c r="P65" s="34">
        <f t="shared" si="41"/>
        <v>69.616120501760008</v>
      </c>
      <c r="Q65" s="34">
        <f t="shared" si="41"/>
        <v>0</v>
      </c>
      <c r="R65" s="34">
        <f t="shared" si="41"/>
        <v>30.778972156180004</v>
      </c>
      <c r="S65" s="34">
        <f t="shared" si="41"/>
        <v>38.837148345469998</v>
      </c>
      <c r="T65" s="34">
        <f t="shared" si="41"/>
        <v>0</v>
      </c>
      <c r="U65" s="34">
        <f t="shared" si="41"/>
        <v>15.868806655033842</v>
      </c>
      <c r="V65" s="34">
        <f t="shared" si="41"/>
        <v>120.25237711455999</v>
      </c>
      <c r="W65" s="34">
        <f t="shared" si="41"/>
        <v>9.4046700883534147</v>
      </c>
      <c r="X65" s="34">
        <f t="shared" si="41"/>
        <v>70.252885559999996</v>
      </c>
      <c r="Y65" s="34">
        <f t="shared" si="41"/>
        <v>5.8371706628862121</v>
      </c>
      <c r="Z65" s="34">
        <f t="shared" si="41"/>
        <v>43.603664851760001</v>
      </c>
      <c r="AA65" s="34">
        <f t="shared" si="41"/>
        <v>0</v>
      </c>
      <c r="AB65" s="34">
        <f t="shared" si="41"/>
        <v>0</v>
      </c>
      <c r="AC65" s="34">
        <f t="shared" si="41"/>
        <v>16.695237794560001</v>
      </c>
      <c r="AD65" s="34">
        <f t="shared" si="41"/>
        <v>16.66760455</v>
      </c>
      <c r="AE65" s="34">
        <f t="shared" si="41"/>
        <v>30.45983193</v>
      </c>
      <c r="AF65" s="34">
        <f t="shared" si="41"/>
        <v>6.8340387500000004</v>
      </c>
      <c r="AG65" s="34">
        <f t="shared" si="41"/>
        <v>2.8444218299999999</v>
      </c>
      <c r="AH65" s="34">
        <f t="shared" si="41"/>
        <v>2.5108123499999997</v>
      </c>
      <c r="AI65" s="34">
        <f t="shared" si="41"/>
        <v>34.550308180000002</v>
      </c>
      <c r="AJ65" s="34">
        <f t="shared" si="41"/>
        <v>7.9010874717600013</v>
      </c>
      <c r="AK65" s="34">
        <f t="shared" si="41"/>
        <v>35.702577380000001</v>
      </c>
      <c r="AL65" s="34">
        <f t="shared" si="41"/>
        <v>35.702577380000001</v>
      </c>
      <c r="AM65" s="34">
        <f t="shared" si="41"/>
        <v>120.25237711455999</v>
      </c>
      <c r="AN65" s="34">
        <f t="shared" si="41"/>
        <v>69.616120501760008</v>
      </c>
      <c r="AO65" s="52" t="str">
        <f>IF([1]Н0228_1037000158513_02_0_69_!DC65="","",[1]Н0228_1037000158513_02_0_69_!DC65)</f>
        <v>нд</v>
      </c>
      <c r="AP65" s="53">
        <f t="shared" si="3"/>
        <v>120.25237711456001</v>
      </c>
      <c r="AQ65" s="53">
        <f t="shared" si="4"/>
        <v>93.603156406320011</v>
      </c>
    </row>
    <row r="66" spans="1:44" ht="31.5" x14ac:dyDescent="0.2">
      <c r="A66" s="49" t="str">
        <f>[1]Н0228_1037000158513_02_0_69_!A66</f>
        <v>1.2.3.5</v>
      </c>
      <c r="B66" s="50" t="str">
        <f>[1]Н0228_1037000158513_02_0_69_!B66</f>
        <v>Монтаж системы учета с АСКУЭ в ТП</v>
      </c>
      <c r="C66" s="49" t="str">
        <f>[1]Н0228_1037000158513_02_0_69_!C66</f>
        <v>J_0000060026</v>
      </c>
      <c r="D66" s="33" t="str">
        <f>[1]Н0228_1037000158513_02_0_69_!N66</f>
        <v>Н</v>
      </c>
      <c r="E66" s="33">
        <f>[1]Н0228_1037000158513_02_0_69_!O66</f>
        <v>2020</v>
      </c>
      <c r="F66" s="33">
        <f>[1]Н0228_1037000158513_02_0_69_!P66</f>
        <v>2024</v>
      </c>
      <c r="G66" s="33">
        <f>[1]Н0228_1037000158513_02_0_69_!Q66</f>
        <v>2024</v>
      </c>
      <c r="H66" s="34">
        <f>[1]Н0228_1037000158513_02_0_69_!S66/1.2</f>
        <v>3.1359191931049071</v>
      </c>
      <c r="I66" s="34">
        <f>[1]Н0228_1037000158513_02_0_69_!W66/1.2</f>
        <v>2.1825133232931728</v>
      </c>
      <c r="J66" s="34">
        <v>0</v>
      </c>
      <c r="K66" s="34">
        <f>J66+V66</f>
        <v>23.246623589999999</v>
      </c>
      <c r="L66" s="34">
        <v>0</v>
      </c>
      <c r="M66" s="34">
        <f>11.25655994-2.46860177</f>
        <v>8.7879581700000013</v>
      </c>
      <c r="N66" s="34">
        <f>18.46858668-4.00992126</f>
        <v>14.458665420000003</v>
      </c>
      <c r="O66" s="34">
        <v>0</v>
      </c>
      <c r="P66" s="34">
        <f t="shared" ref="P66" si="42">SUM(J66,Z66,AB66,AD66,AF66,AH66)</f>
        <v>15.12207089</v>
      </c>
      <c r="Q66" s="34">
        <v>0</v>
      </c>
      <c r="R66" s="34">
        <v>7.8387919409000002</v>
      </c>
      <c r="S66" s="34">
        <v>7.2832789525999999</v>
      </c>
      <c r="T66" s="34">
        <v>0</v>
      </c>
      <c r="U66" s="34">
        <f>H66</f>
        <v>3.1359191931049071</v>
      </c>
      <c r="V66" s="34">
        <f t="shared" ref="V66:V67" si="43">SUM(AA66,AC66,AE66,AG66,AI66,AK66)</f>
        <v>23.246623589999999</v>
      </c>
      <c r="W66" s="34">
        <f t="shared" ref="W66:W67" si="44">X66/7.47</f>
        <v>1.878924187416332</v>
      </c>
      <c r="X66" s="34">
        <f t="shared" ref="X66:X67" si="45">AI66+AK66</f>
        <v>14.035563679999999</v>
      </c>
      <c r="Y66" s="34">
        <f t="shared" ref="Y66:Y67" si="46">Z66/7.47</f>
        <v>0.94943970816599732</v>
      </c>
      <c r="Z66" s="34">
        <f t="shared" ref="Z66" si="47">AJ66+AL66</f>
        <v>7.0923146199999998</v>
      </c>
      <c r="AA66" s="34">
        <v>0</v>
      </c>
      <c r="AB66" s="54">
        <v>0</v>
      </c>
      <c r="AC66" s="34">
        <v>4.4768745900000004</v>
      </c>
      <c r="AD66" s="34">
        <v>4.5083214900000002</v>
      </c>
      <c r="AE66" s="34">
        <v>4.7341853199999999</v>
      </c>
      <c r="AF66" s="34">
        <v>3.5214347800000003</v>
      </c>
      <c r="AG66" s="34">
        <v>0</v>
      </c>
      <c r="AH66" s="34">
        <v>0</v>
      </c>
      <c r="AI66" s="34">
        <v>6.9432490600000003</v>
      </c>
      <c r="AJ66" s="34">
        <v>0</v>
      </c>
      <c r="AK66" s="34">
        <v>7.0923146199999998</v>
      </c>
      <c r="AL66" s="34">
        <f t="shared" ref="AL66:AL67" si="48">AK66</f>
        <v>7.0923146199999998</v>
      </c>
      <c r="AM66" s="34">
        <f t="shared" ref="AM66:AN67" si="49">SUM(AC66,AE66,AG66,AI66,AK66)</f>
        <v>23.246623589999999</v>
      </c>
      <c r="AN66" s="34">
        <f t="shared" si="49"/>
        <v>15.12207089</v>
      </c>
      <c r="AO66" s="52" t="str">
        <f>IF([1]Н0228_1037000158513_02_0_69_!DC66="","",[1]Н0228_1037000158513_02_0_69_!DC66)</f>
        <v>Выполнение работ за счёт иных источников финансирования</v>
      </c>
      <c r="AP66" s="53">
        <f t="shared" si="3"/>
        <v>23.246623589999999</v>
      </c>
      <c r="AQ66" s="53">
        <f t="shared" si="4"/>
        <v>16.303374529999999</v>
      </c>
      <c r="AR66" s="55">
        <f t="shared" ref="AR66:AR67" si="50">SUM(AD66,AF66,AH66)</f>
        <v>8.02975627</v>
      </c>
    </row>
    <row r="67" spans="1:44" ht="346.5" x14ac:dyDescent="0.2">
      <c r="A67" s="49" t="str">
        <f>[1]Н0228_1037000158513_02_0_69_!A67</f>
        <v>1.2.3.5</v>
      </c>
      <c r="B67" s="50" t="str">
        <f>[1]Н0228_1037000158513_02_0_69_!B67</f>
        <v>Монтаж устройств передачи данных для АСКУЭ в ТП</v>
      </c>
      <c r="C67" s="49" t="str">
        <f>[1]Н0228_1037000158513_02_0_69_!C67</f>
        <v>J_0000060025</v>
      </c>
      <c r="D67" s="33" t="str">
        <f>[1]Н0228_1037000158513_02_0_69_!N67</f>
        <v>Н</v>
      </c>
      <c r="E67" s="33">
        <f>[1]Н0228_1037000158513_02_0_69_!O67</f>
        <v>2020</v>
      </c>
      <c r="F67" s="33">
        <f>[1]Н0228_1037000158513_02_0_69_!P67</f>
        <v>2024</v>
      </c>
      <c r="G67" s="33">
        <f>[1]Н0228_1037000158513_02_0_69_!Q67</f>
        <v>2024</v>
      </c>
      <c r="H67" s="34">
        <f>[1]Н0228_1037000158513_02_0_69_!S67/1.2</f>
        <v>12.732887461928934</v>
      </c>
      <c r="I67" s="34">
        <f>[1]Н0228_1037000158513_02_0_69_!W67/1.2</f>
        <v>10.295650647714414</v>
      </c>
      <c r="J67" s="34">
        <v>0</v>
      </c>
      <c r="K67" s="34">
        <f>J67+V67</f>
        <v>97.005753524559992</v>
      </c>
      <c r="L67" s="34">
        <v>0</v>
      </c>
      <c r="M67" s="34">
        <f>50.455-10.31721001</f>
        <v>40.137789990000002</v>
      </c>
      <c r="N67" s="34">
        <f>70.43614+0.000006395-13.56818286</f>
        <v>56.867963534999994</v>
      </c>
      <c r="O67" s="34">
        <v>0</v>
      </c>
      <c r="P67" s="34">
        <f>SUM(J67,Z67,AB67,AD67,AF67,AH67)</f>
        <v>54.494049611760005</v>
      </c>
      <c r="Q67" s="34">
        <v>0</v>
      </c>
      <c r="R67" s="34">
        <v>22.940180215280002</v>
      </c>
      <c r="S67" s="34">
        <v>31.553869392869998</v>
      </c>
      <c r="T67" s="34">
        <v>0</v>
      </c>
      <c r="U67" s="34">
        <f>H67</f>
        <v>12.732887461928934</v>
      </c>
      <c r="V67" s="34">
        <f t="shared" si="43"/>
        <v>97.005753524559992</v>
      </c>
      <c r="W67" s="34">
        <f t="shared" si="44"/>
        <v>7.525745900937082</v>
      </c>
      <c r="X67" s="34">
        <f t="shared" si="45"/>
        <v>56.21732188</v>
      </c>
      <c r="Y67" s="34">
        <f t="shared" si="46"/>
        <v>4.8877309547202152</v>
      </c>
      <c r="Z67" s="34">
        <f>AJ67+AL67</f>
        <v>36.511350231760005</v>
      </c>
      <c r="AA67" s="34">
        <v>0</v>
      </c>
      <c r="AB67" s="54">
        <v>0</v>
      </c>
      <c r="AC67" s="34">
        <v>12.218363204559999</v>
      </c>
      <c r="AD67" s="34">
        <v>12.15928306</v>
      </c>
      <c r="AE67" s="34">
        <v>25.725646609999998</v>
      </c>
      <c r="AF67" s="34">
        <v>3.3126039700000001</v>
      </c>
      <c r="AG67" s="34">
        <v>2.8444218299999999</v>
      </c>
      <c r="AH67" s="34">
        <v>2.5108123499999997</v>
      </c>
      <c r="AI67" s="34">
        <v>27.607059119999999</v>
      </c>
      <c r="AJ67" s="34">
        <v>7.9010874717600013</v>
      </c>
      <c r="AK67" s="34">
        <v>28.610262760000001</v>
      </c>
      <c r="AL67" s="34">
        <f t="shared" si="48"/>
        <v>28.610262760000001</v>
      </c>
      <c r="AM67" s="34">
        <f t="shared" si="49"/>
        <v>97.005753524559992</v>
      </c>
      <c r="AN67" s="34">
        <f t="shared" si="49"/>
        <v>54.494049611760005</v>
      </c>
      <c r="AO67" s="52" t="str">
        <f>IF([1]Н0228_1037000158513_02_0_69_!DC67="","",[1]Н0228_1037000158513_02_0_69_!DC67)</f>
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</c>
      <c r="AP67" s="53">
        <f t="shared" si="3"/>
        <v>97.005753524559992</v>
      </c>
      <c r="AQ67" s="53">
        <f t="shared" si="4"/>
        <v>77.299781876319997</v>
      </c>
      <c r="AR67" s="55">
        <f t="shared" si="50"/>
        <v>17.98269938</v>
      </c>
    </row>
    <row r="68" spans="1:44" ht="63" x14ac:dyDescent="0.2">
      <c r="A68" s="49" t="str">
        <f>[1]Н0228_1037000158513_02_0_69_!A68</f>
        <v>1.2.3.6</v>
      </c>
      <c r="B68" s="50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49" t="str">
        <f>[1]Н0228_1037000158513_02_0_69_!C68</f>
        <v>Г</v>
      </c>
      <c r="D68" s="33" t="str">
        <f>[1]Н0228_1037000158513_02_0_69_!N68</f>
        <v>нд</v>
      </c>
      <c r="E68" s="33" t="str">
        <f>[1]Н0228_1037000158513_02_0_69_!O68</f>
        <v>нд</v>
      </c>
      <c r="F68" s="33" t="str">
        <f>[1]Н0228_1037000158513_02_0_69_!P68</f>
        <v>нд</v>
      </c>
      <c r="G68" s="33" t="str">
        <f>[1]Н0228_1037000158513_02_0_69_!Q68</f>
        <v>нд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f t="shared" si="2"/>
        <v>0</v>
      </c>
      <c r="AN68" s="34">
        <f t="shared" si="2"/>
        <v>0</v>
      </c>
      <c r="AO68" s="52" t="str">
        <f>IF([1]Н0228_1037000158513_02_0_69_!DC68="","",[1]Н0228_1037000158513_02_0_69_!DC68)</f>
        <v>нд</v>
      </c>
      <c r="AP68" s="53">
        <f t="shared" si="3"/>
        <v>0</v>
      </c>
      <c r="AQ68" s="53">
        <f t="shared" si="4"/>
        <v>0</v>
      </c>
    </row>
    <row r="69" spans="1:44" ht="47.25" x14ac:dyDescent="0.2">
      <c r="A69" s="49" t="str">
        <f>[1]Н0228_1037000158513_02_0_69_!A69</f>
        <v>1.2.3.7</v>
      </c>
      <c r="B69" s="50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49" t="str">
        <f>[1]Н0228_1037000158513_02_0_69_!C69</f>
        <v>Г</v>
      </c>
      <c r="D69" s="33" t="str">
        <f>[1]Н0228_1037000158513_02_0_69_!N69</f>
        <v>нд</v>
      </c>
      <c r="E69" s="33" t="str">
        <f>[1]Н0228_1037000158513_02_0_69_!O69</f>
        <v>нд</v>
      </c>
      <c r="F69" s="33" t="str">
        <f>[1]Н0228_1037000158513_02_0_69_!P69</f>
        <v>нд</v>
      </c>
      <c r="G69" s="33" t="str">
        <f>[1]Н0228_1037000158513_02_0_69_!Q69</f>
        <v>нд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f t="shared" si="2"/>
        <v>0</v>
      </c>
      <c r="AN69" s="34">
        <f t="shared" si="2"/>
        <v>0</v>
      </c>
      <c r="AO69" s="52" t="str">
        <f>IF([1]Н0228_1037000158513_02_0_69_!DC69="","",[1]Н0228_1037000158513_02_0_69_!DC69)</f>
        <v>нд</v>
      </c>
      <c r="AP69" s="53">
        <f t="shared" si="3"/>
        <v>0</v>
      </c>
      <c r="AQ69" s="53">
        <f t="shared" si="4"/>
        <v>0</v>
      </c>
    </row>
    <row r="70" spans="1:44" ht="63" x14ac:dyDescent="0.2">
      <c r="A70" s="49" t="str">
        <f>[1]Н0228_1037000158513_02_0_69_!A70</f>
        <v>1.2.3.8</v>
      </c>
      <c r="B70" s="50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49" t="str">
        <f>[1]Н0228_1037000158513_02_0_69_!C70</f>
        <v>Г</v>
      </c>
      <c r="D70" s="33" t="str">
        <f>[1]Н0228_1037000158513_02_0_69_!N70</f>
        <v>нд</v>
      </c>
      <c r="E70" s="33" t="str">
        <f>[1]Н0228_1037000158513_02_0_69_!O70</f>
        <v>нд</v>
      </c>
      <c r="F70" s="33" t="str">
        <f>[1]Н0228_1037000158513_02_0_69_!P70</f>
        <v>нд</v>
      </c>
      <c r="G70" s="33" t="str">
        <f>[1]Н0228_1037000158513_02_0_69_!Q70</f>
        <v>нд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f t="shared" si="2"/>
        <v>0</v>
      </c>
      <c r="AN70" s="34">
        <f t="shared" si="2"/>
        <v>0</v>
      </c>
      <c r="AO70" s="52" t="str">
        <f>IF([1]Н0228_1037000158513_02_0_69_!DC70="","",[1]Н0228_1037000158513_02_0_69_!DC70)</f>
        <v>нд</v>
      </c>
      <c r="AP70" s="53">
        <f t="shared" si="3"/>
        <v>0</v>
      </c>
      <c r="AQ70" s="53">
        <f t="shared" si="4"/>
        <v>0</v>
      </c>
    </row>
    <row r="71" spans="1:44" ht="63" x14ac:dyDescent="0.2">
      <c r="A71" s="49" t="str">
        <f>[1]Н0228_1037000158513_02_0_69_!A71</f>
        <v>1.2.4</v>
      </c>
      <c r="B71" s="50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49" t="str">
        <f>[1]Н0228_1037000158513_02_0_69_!C71</f>
        <v>Г</v>
      </c>
      <c r="D71" s="33" t="str">
        <f>[1]Н0228_1037000158513_02_0_69_!N71</f>
        <v>нд</v>
      </c>
      <c r="E71" s="33" t="str">
        <f>[1]Н0228_1037000158513_02_0_69_!O71</f>
        <v>нд</v>
      </c>
      <c r="F71" s="33" t="str">
        <f>[1]Н0228_1037000158513_02_0_69_!P71</f>
        <v>нд</v>
      </c>
      <c r="G71" s="33" t="str">
        <f>[1]Н0228_1037000158513_02_0_69_!Q71</f>
        <v>нд</v>
      </c>
      <c r="H71" s="34">
        <f t="shared" ref="H71:AL71" si="51">SUM(H72,H73)</f>
        <v>0</v>
      </c>
      <c r="I71" s="34">
        <f t="shared" si="51"/>
        <v>0</v>
      </c>
      <c r="J71" s="34">
        <f t="shared" si="51"/>
        <v>0</v>
      </c>
      <c r="K71" s="34">
        <f t="shared" si="51"/>
        <v>0</v>
      </c>
      <c r="L71" s="34">
        <f t="shared" si="51"/>
        <v>0</v>
      </c>
      <c r="M71" s="34">
        <f t="shared" si="51"/>
        <v>0</v>
      </c>
      <c r="N71" s="34">
        <f t="shared" si="51"/>
        <v>0</v>
      </c>
      <c r="O71" s="34">
        <f t="shared" si="51"/>
        <v>0</v>
      </c>
      <c r="P71" s="34">
        <f t="shared" si="51"/>
        <v>0</v>
      </c>
      <c r="Q71" s="34">
        <f t="shared" si="51"/>
        <v>0</v>
      </c>
      <c r="R71" s="34">
        <f t="shared" si="51"/>
        <v>0</v>
      </c>
      <c r="S71" s="34">
        <f t="shared" si="51"/>
        <v>0</v>
      </c>
      <c r="T71" s="34">
        <f t="shared" si="51"/>
        <v>0</v>
      </c>
      <c r="U71" s="34">
        <f t="shared" si="51"/>
        <v>0</v>
      </c>
      <c r="V71" s="34">
        <f t="shared" si="51"/>
        <v>0</v>
      </c>
      <c r="W71" s="34">
        <f t="shared" si="51"/>
        <v>0</v>
      </c>
      <c r="X71" s="34">
        <f t="shared" si="51"/>
        <v>0</v>
      </c>
      <c r="Y71" s="34">
        <f t="shared" si="51"/>
        <v>0</v>
      </c>
      <c r="Z71" s="34">
        <f t="shared" si="51"/>
        <v>0</v>
      </c>
      <c r="AA71" s="34">
        <f t="shared" si="51"/>
        <v>0</v>
      </c>
      <c r="AB71" s="34">
        <f t="shared" si="51"/>
        <v>0</v>
      </c>
      <c r="AC71" s="34">
        <f t="shared" si="51"/>
        <v>0</v>
      </c>
      <c r="AD71" s="34">
        <f t="shared" si="51"/>
        <v>0</v>
      </c>
      <c r="AE71" s="34">
        <f t="shared" si="51"/>
        <v>0</v>
      </c>
      <c r="AF71" s="34">
        <f t="shared" si="51"/>
        <v>0</v>
      </c>
      <c r="AG71" s="34">
        <f t="shared" si="51"/>
        <v>0</v>
      </c>
      <c r="AH71" s="34">
        <f t="shared" si="51"/>
        <v>0</v>
      </c>
      <c r="AI71" s="34">
        <f t="shared" si="51"/>
        <v>0</v>
      </c>
      <c r="AJ71" s="34">
        <f t="shared" si="51"/>
        <v>0</v>
      </c>
      <c r="AK71" s="34">
        <f t="shared" si="51"/>
        <v>0</v>
      </c>
      <c r="AL71" s="34">
        <f t="shared" si="51"/>
        <v>0</v>
      </c>
      <c r="AM71" s="34">
        <f t="shared" si="2"/>
        <v>0</v>
      </c>
      <c r="AN71" s="34">
        <f t="shared" si="2"/>
        <v>0</v>
      </c>
      <c r="AO71" s="52" t="str">
        <f>IF([1]Н0228_1037000158513_02_0_69_!DC71="","",[1]Н0228_1037000158513_02_0_69_!DC71)</f>
        <v>нд</v>
      </c>
      <c r="AP71" s="53">
        <f t="shared" si="3"/>
        <v>0</v>
      </c>
      <c r="AQ71" s="53">
        <f t="shared" si="4"/>
        <v>0</v>
      </c>
    </row>
    <row r="72" spans="1:44" ht="31.5" x14ac:dyDescent="0.2">
      <c r="A72" s="49" t="str">
        <f>[1]Н0228_1037000158513_02_0_69_!A72</f>
        <v>1.2.4.1</v>
      </c>
      <c r="B72" s="50" t="str">
        <f>[1]Н0228_1037000158513_02_0_69_!B72</f>
        <v>Реконструкция прочих объектов основных средств, всего, в том числе:</v>
      </c>
      <c r="C72" s="49" t="str">
        <f>[1]Н0228_1037000158513_02_0_69_!C72</f>
        <v>Г</v>
      </c>
      <c r="D72" s="33" t="str">
        <f>[1]Н0228_1037000158513_02_0_69_!N72</f>
        <v>нд</v>
      </c>
      <c r="E72" s="33" t="str">
        <f>[1]Н0228_1037000158513_02_0_69_!O72</f>
        <v>нд</v>
      </c>
      <c r="F72" s="33" t="str">
        <f>[1]Н0228_1037000158513_02_0_69_!P72</f>
        <v>нд</v>
      </c>
      <c r="G72" s="33" t="str">
        <f>[1]Н0228_1037000158513_02_0_69_!Q72</f>
        <v>нд</v>
      </c>
      <c r="H72" s="34" t="str">
        <f>[1]Н0228_1037000158513_02_0_69_!R72</f>
        <v>нд</v>
      </c>
      <c r="I72" s="34" t="str">
        <f>[1]Н0228_1037000158513_02_0_69_!S72</f>
        <v>нд</v>
      </c>
      <c r="J72" s="34" t="str">
        <f>[1]Н0228_1037000158513_02_0_69_!T72</f>
        <v>нд</v>
      </c>
      <c r="K72" s="34" t="str">
        <f>[1]Н0228_1037000158513_02_0_69_!U72</f>
        <v>нд</v>
      </c>
      <c r="L72" s="34" t="str">
        <f>[1]Н0228_1037000158513_02_0_69_!V72</f>
        <v>нд</v>
      </c>
      <c r="M72" s="34" t="str">
        <f>[1]Н0228_1037000158513_02_0_69_!W72</f>
        <v>нд</v>
      </c>
      <c r="N72" s="34" t="str">
        <f>[1]Н0228_1037000158513_02_0_69_!X72</f>
        <v>нд</v>
      </c>
      <c r="O72" s="34" t="str">
        <f>[1]Н0228_1037000158513_02_0_69_!Y72</f>
        <v>нд</v>
      </c>
      <c r="P72" s="34" t="str">
        <f>[1]Н0228_1037000158513_02_0_69_!Z72</f>
        <v>нд</v>
      </c>
      <c r="Q72" s="34" t="str">
        <f>[1]Н0228_1037000158513_02_0_69_!AA72</f>
        <v>нд</v>
      </c>
      <c r="R72" s="34" t="str">
        <f>[1]Н0228_1037000158513_02_0_69_!AB72</f>
        <v>нд</v>
      </c>
      <c r="S72" s="34" t="str">
        <f>[1]Н0228_1037000158513_02_0_69_!AC72</f>
        <v>нд</v>
      </c>
      <c r="T72" s="34" t="str">
        <f>[1]Н0228_1037000158513_02_0_69_!AD72</f>
        <v>нд</v>
      </c>
      <c r="U72" s="34" t="str">
        <f>[1]Н0228_1037000158513_02_0_69_!AE72</f>
        <v>нд</v>
      </c>
      <c r="V72" s="34" t="str">
        <f>[1]Н0228_1037000158513_02_0_69_!AF72</f>
        <v>нд</v>
      </c>
      <c r="W72" s="34" t="str">
        <f>[1]Н0228_1037000158513_02_0_69_!AG72</f>
        <v>нд</v>
      </c>
      <c r="X72" s="34" t="str">
        <f>[1]Н0228_1037000158513_02_0_69_!AH72</f>
        <v>нд</v>
      </c>
      <c r="Y72" s="34" t="str">
        <f>[1]Н0228_1037000158513_02_0_69_!AI72</f>
        <v>нд</v>
      </c>
      <c r="Z72" s="34" t="str">
        <f>[1]Н0228_1037000158513_02_0_69_!AJ72</f>
        <v>нд</v>
      </c>
      <c r="AA72" s="34" t="str">
        <f>[1]Н0228_1037000158513_02_0_69_!AK72</f>
        <v>нд</v>
      </c>
      <c r="AB72" s="34" t="str">
        <f>[1]Н0228_1037000158513_02_0_69_!AL72</f>
        <v>нд</v>
      </c>
      <c r="AC72" s="34" t="str">
        <f>[1]Н0228_1037000158513_02_0_69_!AM72</f>
        <v>нд</v>
      </c>
      <c r="AD72" s="34" t="str">
        <f>[1]Н0228_1037000158513_02_0_69_!AN72</f>
        <v>нд</v>
      </c>
      <c r="AE72" s="34" t="str">
        <f>[1]Н0228_1037000158513_02_0_69_!AO72</f>
        <v>нд</v>
      </c>
      <c r="AF72" s="34" t="str">
        <f>[1]Н0228_1037000158513_02_0_69_!AP72</f>
        <v>нд</v>
      </c>
      <c r="AG72" s="34" t="str">
        <f>[1]Н0228_1037000158513_02_0_69_!AQ72</f>
        <v>нд</v>
      </c>
      <c r="AH72" s="34" t="str">
        <f>[1]Н0228_1037000158513_02_0_69_!AR72</f>
        <v>нд</v>
      </c>
      <c r="AI72" s="34" t="str">
        <f>[1]Н0228_1037000158513_02_0_69_!AS72</f>
        <v>нд</v>
      </c>
      <c r="AJ72" s="34" t="str">
        <f>[1]Н0228_1037000158513_02_0_69_!AT72</f>
        <v>нд</v>
      </c>
      <c r="AK72" s="34" t="str">
        <f>[1]Н0228_1037000158513_02_0_69_!AU72</f>
        <v>нд</v>
      </c>
      <c r="AL72" s="34" t="str">
        <f>[1]Н0228_1037000158513_02_0_69_!AV72</f>
        <v>нд</v>
      </c>
      <c r="AM72" s="34" t="str">
        <f>[1]Н0228_1037000158513_02_0_69_!AW72</f>
        <v>нд</v>
      </c>
      <c r="AN72" s="34" t="str">
        <f>[1]Н0228_1037000158513_02_0_69_!AX72</f>
        <v>нд</v>
      </c>
      <c r="AO72" s="52" t="str">
        <f>IF([1]Н0228_1037000158513_02_0_69_!DC72="","",[1]Н0228_1037000158513_02_0_69_!DC72)</f>
        <v>нд</v>
      </c>
      <c r="AP72" s="53">
        <f t="shared" si="3"/>
        <v>0</v>
      </c>
      <c r="AQ72" s="53">
        <f t="shared" si="4"/>
        <v>0</v>
      </c>
    </row>
    <row r="73" spans="1:44" ht="47.25" x14ac:dyDescent="0.2">
      <c r="A73" s="49" t="str">
        <f>[1]Н0228_1037000158513_02_0_69_!A73</f>
        <v>1.2.4.2</v>
      </c>
      <c r="B73" s="50" t="str">
        <f>[1]Н0228_1037000158513_02_0_69_!B73</f>
        <v>Модернизация, техническое перевооружение прочих объектов основных средств, всего, в том числе:</v>
      </c>
      <c r="C73" s="49" t="str">
        <f>[1]Н0228_1037000158513_02_0_69_!C73</f>
        <v>Г</v>
      </c>
      <c r="D73" s="33" t="str">
        <f>[1]Н0228_1037000158513_02_0_69_!N73</f>
        <v>нд</v>
      </c>
      <c r="E73" s="33" t="str">
        <f>[1]Н0228_1037000158513_02_0_69_!O73</f>
        <v>нд</v>
      </c>
      <c r="F73" s="33" t="str">
        <f>[1]Н0228_1037000158513_02_0_69_!P73</f>
        <v>нд</v>
      </c>
      <c r="G73" s="33" t="str">
        <f>[1]Н0228_1037000158513_02_0_69_!Q73</f>
        <v>нд</v>
      </c>
      <c r="H73" s="34" t="str">
        <f>[1]Н0228_1037000158513_02_0_69_!R73</f>
        <v>нд</v>
      </c>
      <c r="I73" s="34" t="str">
        <f>[1]Н0228_1037000158513_02_0_69_!S73</f>
        <v>нд</v>
      </c>
      <c r="J73" s="34" t="str">
        <f>[1]Н0228_1037000158513_02_0_69_!T73</f>
        <v>нд</v>
      </c>
      <c r="K73" s="34" t="str">
        <f>[1]Н0228_1037000158513_02_0_69_!U73</f>
        <v>нд</v>
      </c>
      <c r="L73" s="34" t="str">
        <f>[1]Н0228_1037000158513_02_0_69_!V73</f>
        <v>нд</v>
      </c>
      <c r="M73" s="34" t="str">
        <f>[1]Н0228_1037000158513_02_0_69_!W73</f>
        <v>нд</v>
      </c>
      <c r="N73" s="34" t="str">
        <f>[1]Н0228_1037000158513_02_0_69_!X73</f>
        <v>нд</v>
      </c>
      <c r="O73" s="34" t="str">
        <f>[1]Н0228_1037000158513_02_0_69_!Y73</f>
        <v>нд</v>
      </c>
      <c r="P73" s="34" t="str">
        <f>[1]Н0228_1037000158513_02_0_69_!Z73</f>
        <v>нд</v>
      </c>
      <c r="Q73" s="34" t="str">
        <f>[1]Н0228_1037000158513_02_0_69_!AA73</f>
        <v>нд</v>
      </c>
      <c r="R73" s="34" t="str">
        <f>[1]Н0228_1037000158513_02_0_69_!AB73</f>
        <v>нд</v>
      </c>
      <c r="S73" s="34" t="str">
        <f>[1]Н0228_1037000158513_02_0_69_!AC73</f>
        <v>нд</v>
      </c>
      <c r="T73" s="34" t="str">
        <f>[1]Н0228_1037000158513_02_0_69_!AD73</f>
        <v>нд</v>
      </c>
      <c r="U73" s="34" t="str">
        <f>[1]Н0228_1037000158513_02_0_69_!AE73</f>
        <v>нд</v>
      </c>
      <c r="V73" s="34" t="str">
        <f>[1]Н0228_1037000158513_02_0_69_!AF73</f>
        <v>нд</v>
      </c>
      <c r="W73" s="34" t="str">
        <f>[1]Н0228_1037000158513_02_0_69_!AG73</f>
        <v>нд</v>
      </c>
      <c r="X73" s="34" t="str">
        <f>[1]Н0228_1037000158513_02_0_69_!AH73</f>
        <v>нд</v>
      </c>
      <c r="Y73" s="34" t="str">
        <f>[1]Н0228_1037000158513_02_0_69_!AI73</f>
        <v>нд</v>
      </c>
      <c r="Z73" s="34" t="str">
        <f>[1]Н0228_1037000158513_02_0_69_!AJ73</f>
        <v>нд</v>
      </c>
      <c r="AA73" s="34" t="str">
        <f>[1]Н0228_1037000158513_02_0_69_!AK73</f>
        <v>нд</v>
      </c>
      <c r="AB73" s="34" t="str">
        <f>[1]Н0228_1037000158513_02_0_69_!AL73</f>
        <v>нд</v>
      </c>
      <c r="AC73" s="34" t="str">
        <f>[1]Н0228_1037000158513_02_0_69_!AM73</f>
        <v>нд</v>
      </c>
      <c r="AD73" s="34" t="str">
        <f>[1]Н0228_1037000158513_02_0_69_!AN73</f>
        <v>нд</v>
      </c>
      <c r="AE73" s="34" t="str">
        <f>[1]Н0228_1037000158513_02_0_69_!AO73</f>
        <v>нд</v>
      </c>
      <c r="AF73" s="34" t="str">
        <f>[1]Н0228_1037000158513_02_0_69_!AP73</f>
        <v>нд</v>
      </c>
      <c r="AG73" s="34" t="str">
        <f>[1]Н0228_1037000158513_02_0_69_!AQ73</f>
        <v>нд</v>
      </c>
      <c r="AH73" s="34" t="str">
        <f>[1]Н0228_1037000158513_02_0_69_!AR73</f>
        <v>нд</v>
      </c>
      <c r="AI73" s="34" t="str">
        <f>[1]Н0228_1037000158513_02_0_69_!AS73</f>
        <v>нд</v>
      </c>
      <c r="AJ73" s="34" t="str">
        <f>[1]Н0228_1037000158513_02_0_69_!AT73</f>
        <v>нд</v>
      </c>
      <c r="AK73" s="34" t="str">
        <f>[1]Н0228_1037000158513_02_0_69_!AU73</f>
        <v>нд</v>
      </c>
      <c r="AL73" s="34" t="str">
        <f>[1]Н0228_1037000158513_02_0_69_!AV73</f>
        <v>нд</v>
      </c>
      <c r="AM73" s="34" t="str">
        <f>[1]Н0228_1037000158513_02_0_69_!AW73</f>
        <v>нд</v>
      </c>
      <c r="AN73" s="34" t="str">
        <f>[1]Н0228_1037000158513_02_0_69_!AX73</f>
        <v>нд</v>
      </c>
      <c r="AO73" s="52" t="str">
        <f>IF([1]Н0228_1037000158513_02_0_69_!DC73="","",[1]Н0228_1037000158513_02_0_69_!DC73)</f>
        <v>нд</v>
      </c>
      <c r="AP73" s="53">
        <f t="shared" si="3"/>
        <v>0</v>
      </c>
      <c r="AQ73" s="53">
        <f t="shared" si="4"/>
        <v>0</v>
      </c>
    </row>
    <row r="74" spans="1:44" ht="63" x14ac:dyDescent="0.2">
      <c r="A74" s="49" t="str">
        <f>[1]Н0228_1037000158513_02_0_69_!A74</f>
        <v>1.3</v>
      </c>
      <c r="B74" s="50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49" t="str">
        <f>[1]Н0228_1037000158513_02_0_69_!C74</f>
        <v>Г</v>
      </c>
      <c r="D74" s="33" t="str">
        <f>[1]Н0228_1037000158513_02_0_69_!N74</f>
        <v>нд</v>
      </c>
      <c r="E74" s="33" t="str">
        <f>[1]Н0228_1037000158513_02_0_69_!O74</f>
        <v>нд</v>
      </c>
      <c r="F74" s="33" t="str">
        <f>[1]Н0228_1037000158513_02_0_69_!P74</f>
        <v>нд</v>
      </c>
      <c r="G74" s="33" t="str">
        <f>[1]Н0228_1037000158513_02_0_69_!Q74</f>
        <v>нд</v>
      </c>
      <c r="H74" s="34">
        <f>SUM(H75,H76)</f>
        <v>0.79044905967741941</v>
      </c>
      <c r="I74" s="34">
        <f t="shared" ref="I74:AL74" si="52">SUM(I75,I76)</f>
        <v>0.7190441030789827</v>
      </c>
      <c r="J74" s="34">
        <f t="shared" si="52"/>
        <v>0</v>
      </c>
      <c r="K74" s="34">
        <f t="shared" si="52"/>
        <v>5.3712594500000002</v>
      </c>
      <c r="L74" s="34">
        <f t="shared" si="52"/>
        <v>0.15738559999999999</v>
      </c>
      <c r="M74" s="34">
        <f t="shared" si="52"/>
        <v>2.0847429499999999</v>
      </c>
      <c r="N74" s="34">
        <f t="shared" si="52"/>
        <v>3.1291308999999998</v>
      </c>
      <c r="O74" s="34">
        <f t="shared" si="52"/>
        <v>0</v>
      </c>
      <c r="P74" s="34">
        <f t="shared" si="52"/>
        <v>5.3723545799999997</v>
      </c>
      <c r="Q74" s="34">
        <f t="shared" si="52"/>
        <v>0.29909999999999998</v>
      </c>
      <c r="R74" s="34">
        <f t="shared" si="52"/>
        <v>5.0732545800000004</v>
      </c>
      <c r="S74" s="34">
        <f t="shared" si="52"/>
        <v>0</v>
      </c>
      <c r="T74" s="34">
        <f t="shared" si="52"/>
        <v>0</v>
      </c>
      <c r="U74" s="34">
        <f t="shared" si="52"/>
        <v>0.79044905967741941</v>
      </c>
      <c r="V74" s="34">
        <f t="shared" si="52"/>
        <v>5.3712594500000002</v>
      </c>
      <c r="W74" s="34">
        <f t="shared" si="52"/>
        <v>0</v>
      </c>
      <c r="X74" s="34">
        <f t="shared" si="52"/>
        <v>0</v>
      </c>
      <c r="Y74" s="34">
        <f t="shared" si="52"/>
        <v>0</v>
      </c>
      <c r="Z74" s="34">
        <f t="shared" si="52"/>
        <v>0</v>
      </c>
      <c r="AA74" s="34">
        <f t="shared" si="52"/>
        <v>0</v>
      </c>
      <c r="AB74" s="34">
        <f t="shared" si="52"/>
        <v>0</v>
      </c>
      <c r="AC74" s="34">
        <f t="shared" si="52"/>
        <v>5.3712594500000002</v>
      </c>
      <c r="AD74" s="34">
        <f t="shared" si="52"/>
        <v>5.3723545799999997</v>
      </c>
      <c r="AE74" s="34">
        <f t="shared" si="52"/>
        <v>0</v>
      </c>
      <c r="AF74" s="34">
        <f t="shared" si="52"/>
        <v>0</v>
      </c>
      <c r="AG74" s="34">
        <f t="shared" si="52"/>
        <v>0</v>
      </c>
      <c r="AH74" s="34">
        <f t="shared" si="52"/>
        <v>0</v>
      </c>
      <c r="AI74" s="34">
        <f t="shared" si="52"/>
        <v>0</v>
      </c>
      <c r="AJ74" s="34">
        <f t="shared" si="52"/>
        <v>0</v>
      </c>
      <c r="AK74" s="34">
        <f t="shared" si="52"/>
        <v>0</v>
      </c>
      <c r="AL74" s="34">
        <f t="shared" si="52"/>
        <v>0</v>
      </c>
      <c r="AM74" s="34">
        <f t="shared" si="2"/>
        <v>5.3712594500000002</v>
      </c>
      <c r="AN74" s="34">
        <f t="shared" si="2"/>
        <v>5.3723545799999997</v>
      </c>
      <c r="AO74" s="52" t="str">
        <f>IF([1]Н0228_1037000158513_02_0_69_!DC74="","",[1]Н0228_1037000158513_02_0_69_!DC74)</f>
        <v>нд</v>
      </c>
      <c r="AP74" s="53">
        <f t="shared" si="3"/>
        <v>5.3712594500000002</v>
      </c>
      <c r="AQ74" s="53">
        <f t="shared" si="4"/>
        <v>5.3712594500000002</v>
      </c>
    </row>
    <row r="75" spans="1:44" ht="63" x14ac:dyDescent="0.2">
      <c r="A75" s="49" t="str">
        <f>[1]Н0228_1037000158513_02_0_69_!A75</f>
        <v>1.3.1</v>
      </c>
      <c r="B75" s="50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49" t="str">
        <f>[1]Н0228_1037000158513_02_0_69_!C75</f>
        <v>Г</v>
      </c>
      <c r="D75" s="33" t="str">
        <f>[1]Н0228_1037000158513_02_0_69_!N75</f>
        <v>нд</v>
      </c>
      <c r="E75" s="33" t="str">
        <f>[1]Н0228_1037000158513_02_0_69_!O75</f>
        <v>нд</v>
      </c>
      <c r="F75" s="33" t="str">
        <f>[1]Н0228_1037000158513_02_0_69_!P75</f>
        <v>нд</v>
      </c>
      <c r="G75" s="33" t="str">
        <f>[1]Н0228_1037000158513_02_0_69_!Q75</f>
        <v>нд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f t="shared" si="2"/>
        <v>0</v>
      </c>
      <c r="AN75" s="34">
        <f t="shared" si="2"/>
        <v>0</v>
      </c>
      <c r="AO75" s="52" t="str">
        <f>IF([1]Н0228_1037000158513_02_0_69_!DC75="","",[1]Н0228_1037000158513_02_0_69_!DC75)</f>
        <v>нд</v>
      </c>
      <c r="AP75" s="53">
        <f t="shared" si="3"/>
        <v>0</v>
      </c>
      <c r="AQ75" s="53">
        <f t="shared" si="4"/>
        <v>0</v>
      </c>
    </row>
    <row r="76" spans="1:44" ht="63" x14ac:dyDescent="0.2">
      <c r="A76" s="49" t="str">
        <f>[1]Н0228_1037000158513_02_0_69_!A76</f>
        <v>1.3.2</v>
      </c>
      <c r="B76" s="50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6" s="49" t="str">
        <f>[1]Н0228_1037000158513_02_0_69_!C76</f>
        <v>Г</v>
      </c>
      <c r="D76" s="33" t="str">
        <f>[1]Н0228_1037000158513_02_0_69_!N76</f>
        <v>нд</v>
      </c>
      <c r="E76" s="33" t="str">
        <f>[1]Н0228_1037000158513_02_0_69_!O76</f>
        <v>нд</v>
      </c>
      <c r="F76" s="33" t="str">
        <f>[1]Н0228_1037000158513_02_0_69_!P76</f>
        <v>нд</v>
      </c>
      <c r="G76" s="33" t="str">
        <f>[1]Н0228_1037000158513_02_0_69_!Q76</f>
        <v>нд</v>
      </c>
      <c r="H76" s="34">
        <f t="shared" ref="H76" si="53">SUM(H77:H77)</f>
        <v>0.79044905967741941</v>
      </c>
      <c r="I76" s="34">
        <f t="shared" ref="I76:AN76" si="54">SUM(I77:I77)</f>
        <v>0.7190441030789827</v>
      </c>
      <c r="J76" s="34">
        <f t="shared" si="54"/>
        <v>0</v>
      </c>
      <c r="K76" s="34">
        <f t="shared" si="54"/>
        <v>5.3712594500000002</v>
      </c>
      <c r="L76" s="34">
        <f t="shared" si="54"/>
        <v>0.15738559999999999</v>
      </c>
      <c r="M76" s="34">
        <f t="shared" si="54"/>
        <v>2.0847429499999999</v>
      </c>
      <c r="N76" s="34">
        <f t="shared" si="54"/>
        <v>3.1291308999999998</v>
      </c>
      <c r="O76" s="34">
        <f t="shared" si="54"/>
        <v>0</v>
      </c>
      <c r="P76" s="34">
        <f t="shared" si="54"/>
        <v>5.3723545799999997</v>
      </c>
      <c r="Q76" s="34">
        <f t="shared" si="54"/>
        <v>0.29909999999999998</v>
      </c>
      <c r="R76" s="34">
        <f t="shared" si="54"/>
        <v>5.0732545800000004</v>
      </c>
      <c r="S76" s="34">
        <f t="shared" si="54"/>
        <v>0</v>
      </c>
      <c r="T76" s="34">
        <f t="shared" si="54"/>
        <v>0</v>
      </c>
      <c r="U76" s="34">
        <f t="shared" si="54"/>
        <v>0.79044905967741941</v>
      </c>
      <c r="V76" s="34">
        <f t="shared" si="54"/>
        <v>5.3712594500000002</v>
      </c>
      <c r="W76" s="34">
        <f t="shared" si="54"/>
        <v>0</v>
      </c>
      <c r="X76" s="34">
        <f t="shared" si="54"/>
        <v>0</v>
      </c>
      <c r="Y76" s="34">
        <f t="shared" si="54"/>
        <v>0</v>
      </c>
      <c r="Z76" s="34">
        <f t="shared" si="54"/>
        <v>0</v>
      </c>
      <c r="AA76" s="34">
        <f t="shared" si="54"/>
        <v>0</v>
      </c>
      <c r="AB76" s="34">
        <f t="shared" si="54"/>
        <v>0</v>
      </c>
      <c r="AC76" s="34">
        <f t="shared" si="54"/>
        <v>5.3712594500000002</v>
      </c>
      <c r="AD76" s="34">
        <f t="shared" si="54"/>
        <v>5.3723545799999997</v>
      </c>
      <c r="AE76" s="34">
        <f t="shared" si="54"/>
        <v>0</v>
      </c>
      <c r="AF76" s="34">
        <f t="shared" si="54"/>
        <v>0</v>
      </c>
      <c r="AG76" s="34">
        <f t="shared" si="54"/>
        <v>0</v>
      </c>
      <c r="AH76" s="34">
        <f t="shared" si="54"/>
        <v>0</v>
      </c>
      <c r="AI76" s="34">
        <f t="shared" si="54"/>
        <v>0</v>
      </c>
      <c r="AJ76" s="34">
        <f t="shared" si="54"/>
        <v>0</v>
      </c>
      <c r="AK76" s="34">
        <f t="shared" si="54"/>
        <v>0</v>
      </c>
      <c r="AL76" s="34">
        <f t="shared" si="54"/>
        <v>0</v>
      </c>
      <c r="AM76" s="34">
        <f t="shared" si="54"/>
        <v>5.3712594500000002</v>
      </c>
      <c r="AN76" s="34">
        <f t="shared" si="54"/>
        <v>5.3723545799999997</v>
      </c>
      <c r="AO76" s="52" t="str">
        <f>IF([1]Н0228_1037000158513_02_0_69_!DC76="","",[1]Н0228_1037000158513_02_0_69_!DC76)</f>
        <v>нд</v>
      </c>
      <c r="AP76" s="53">
        <f t="shared" si="3"/>
        <v>5.3712594500000002</v>
      </c>
      <c r="AQ76" s="53">
        <f t="shared" si="4"/>
        <v>5.3712594500000002</v>
      </c>
    </row>
    <row r="77" spans="1:44" ht="47.25" x14ac:dyDescent="0.2">
      <c r="A77" s="49" t="str">
        <f>[1]Н0228_1037000158513_02_0_69_!A77</f>
        <v>1.3.2</v>
      </c>
      <c r="B77" s="50" t="str">
        <f>[1]Н0228_1037000158513_02_0_69_!B77</f>
        <v>Обеспечение надежности и бесперебойности электроснабжения потребителей Ленинского района</v>
      </c>
      <c r="C77" s="49" t="str">
        <f>[1]Н0228_1037000158513_02_0_69_!C77</f>
        <v>J_000400004</v>
      </c>
      <c r="D77" s="33" t="str">
        <f>[1]Н0228_1037000158513_02_0_69_!N77</f>
        <v>П</v>
      </c>
      <c r="E77" s="33">
        <f>[1]Н0228_1037000158513_02_0_69_!O77</f>
        <v>2020</v>
      </c>
      <c r="F77" s="33">
        <f>[1]Н0228_1037000158513_02_0_69_!P77</f>
        <v>2020</v>
      </c>
      <c r="G77" s="33">
        <f>[1]Н0228_1037000158513_02_0_69_!Q77</f>
        <v>2020</v>
      </c>
      <c r="H77" s="34">
        <f>[1]Н0228_1037000158513_02_0_69_!S77/1.2</f>
        <v>0.79044905967741941</v>
      </c>
      <c r="I77" s="34">
        <f>[1]Н0228_1037000158513_02_0_69_!W77/1.2</f>
        <v>0.7190441030789827</v>
      </c>
      <c r="J77" s="34">
        <v>0</v>
      </c>
      <c r="K77" s="34">
        <f>J77+V77</f>
        <v>5.3712594500000002</v>
      </c>
      <c r="L77" s="34">
        <v>0.15738559999999999</v>
      </c>
      <c r="M77" s="34">
        <v>2.0847429499999999</v>
      </c>
      <c r="N77" s="34">
        <v>3.1291308999999998</v>
      </c>
      <c r="O77" s="34">
        <v>0</v>
      </c>
      <c r="P77" s="34">
        <f>SUM(J77,Z77,AB77,AD77,AF77,AH77)</f>
        <v>5.3723545799999997</v>
      </c>
      <c r="Q77" s="34">
        <v>0.29909999999999998</v>
      </c>
      <c r="R77" s="34">
        <v>5.0732545800000004</v>
      </c>
      <c r="S77" s="34">
        <v>0</v>
      </c>
      <c r="T77" s="34">
        <v>0</v>
      </c>
      <c r="U77" s="34">
        <f>H77</f>
        <v>0.79044905967741941</v>
      </c>
      <c r="V77" s="34">
        <f>SUM(AA77,AC77,AE77,AG77,AI77,AK77)</f>
        <v>5.3712594500000002</v>
      </c>
      <c r="W77" s="34">
        <f>X77/7.47</f>
        <v>0</v>
      </c>
      <c r="X77" s="34">
        <f>AI77+AK77</f>
        <v>0</v>
      </c>
      <c r="Y77" s="34">
        <f>Z77/7.47</f>
        <v>0</v>
      </c>
      <c r="Z77" s="34">
        <f>AJ77+AL77</f>
        <v>0</v>
      </c>
      <c r="AA77" s="34">
        <v>0</v>
      </c>
      <c r="AB77" s="54">
        <v>0</v>
      </c>
      <c r="AC77" s="34">
        <v>5.3712594500000002</v>
      </c>
      <c r="AD77" s="34">
        <v>5.3723545799999997</v>
      </c>
      <c r="AE77" s="34">
        <v>0</v>
      </c>
      <c r="AF77" s="34">
        <v>0</v>
      </c>
      <c r="AG77" s="34">
        <v>0</v>
      </c>
      <c r="AH77" s="34">
        <f>AG77</f>
        <v>0</v>
      </c>
      <c r="AI77" s="34">
        <v>0</v>
      </c>
      <c r="AJ77" s="34">
        <f>AI77</f>
        <v>0</v>
      </c>
      <c r="AK77" s="34">
        <v>0</v>
      </c>
      <c r="AL77" s="34">
        <f>AK77</f>
        <v>0</v>
      </c>
      <c r="AM77" s="34">
        <f t="shared" ref="AM77:AN77" si="55">SUM(AC77,AE77,AG77,AI77,AK77)</f>
        <v>5.3712594500000002</v>
      </c>
      <c r="AN77" s="34">
        <f t="shared" si="55"/>
        <v>5.3723545799999997</v>
      </c>
      <c r="AO77" s="52" t="str">
        <f>IF([1]Н0228_1037000158513_02_0_69_!DC77="","",[1]Н0228_1037000158513_02_0_69_!DC77)</f>
        <v>нд</v>
      </c>
      <c r="AP77" s="53">
        <f t="shared" si="3"/>
        <v>5.3712594500000002</v>
      </c>
      <c r="AQ77" s="53">
        <f t="shared" si="4"/>
        <v>5.3712594500000002</v>
      </c>
      <c r="AR77" s="55">
        <f>SUM(AD77,AF77,AH77)</f>
        <v>5.3723545799999997</v>
      </c>
    </row>
    <row r="78" spans="1:44" ht="47.25" x14ac:dyDescent="0.2">
      <c r="A78" s="49" t="str">
        <f>[1]Н0228_1037000158513_02_0_69_!A78</f>
        <v>1.4</v>
      </c>
      <c r="B78" s="50" t="str">
        <f>[1]Н0228_1037000158513_02_0_69_!B78</f>
        <v>Прочее новое строительство объектов электросетевого хозяйства, всего, в том числе:</v>
      </c>
      <c r="C78" s="49" t="str">
        <f>[1]Н0228_1037000158513_02_0_69_!C78</f>
        <v>Г</v>
      </c>
      <c r="D78" s="33" t="str">
        <f>[1]Н0228_1037000158513_02_0_69_!N78</f>
        <v>нд</v>
      </c>
      <c r="E78" s="33" t="str">
        <f>[1]Н0228_1037000158513_02_0_69_!O78</f>
        <v>нд</v>
      </c>
      <c r="F78" s="33" t="str">
        <f>[1]Н0228_1037000158513_02_0_69_!P78</f>
        <v>нд</v>
      </c>
      <c r="G78" s="33" t="str">
        <f>[1]Н0228_1037000158513_02_0_69_!Q78</f>
        <v>нд</v>
      </c>
      <c r="H78" s="34">
        <f>SUM(H79:H87)</f>
        <v>25.454599673434856</v>
      </c>
      <c r="I78" s="34">
        <f>SUM(I79:I89)</f>
        <v>38.31320769525847</v>
      </c>
      <c r="J78" s="34">
        <f t="shared" ref="J78:O78" si="56">SUM(J79:J87)</f>
        <v>0</v>
      </c>
      <c r="K78" s="34">
        <f>SUM(K79:K89)</f>
        <v>271.03880907794002</v>
      </c>
      <c r="L78" s="34">
        <f t="shared" si="56"/>
        <v>161.07955593601068</v>
      </c>
      <c r="M78" s="34">
        <f t="shared" si="56"/>
        <v>249.43076694026067</v>
      </c>
      <c r="N78" s="34">
        <f t="shared" si="56"/>
        <v>320.61476114618142</v>
      </c>
      <c r="O78" s="34">
        <f t="shared" si="56"/>
        <v>293.7629152520214</v>
      </c>
      <c r="P78" s="34">
        <f>SUM(P79:P89)</f>
        <v>421.56001477954146</v>
      </c>
      <c r="Q78" s="34">
        <f>SUM(Q79:Q89)</f>
        <v>297.86044141202137</v>
      </c>
      <c r="R78" s="34">
        <f t="shared" ref="R78:T78" si="57">SUM(R79:R89)</f>
        <v>384.47613013338128</v>
      </c>
      <c r="S78" s="34">
        <f t="shared" si="57"/>
        <v>408.79637062151136</v>
      </c>
      <c r="T78" s="34">
        <f t="shared" si="57"/>
        <v>377.02451170202136</v>
      </c>
      <c r="U78" s="34">
        <f t="shared" ref="U78:V78" si="58">SUM(U79:U87)</f>
        <v>25.454599673434856</v>
      </c>
      <c r="V78" s="34">
        <f t="shared" si="58"/>
        <v>271.03880907794002</v>
      </c>
      <c r="W78" s="34">
        <f>SUM(W79:W87)</f>
        <v>12.598394376171351</v>
      </c>
      <c r="X78" s="34">
        <f>SUM(X79:X87)</f>
        <v>94.110005989999991</v>
      </c>
      <c r="Y78" s="34">
        <f>SUM(Y79:Y87)</f>
        <v>12.598394376171351</v>
      </c>
      <c r="Z78" s="34">
        <f>SUM(Z79:Z87)</f>
        <v>94.110005989999991</v>
      </c>
      <c r="AA78" s="34">
        <f>SUM(AA79:AA116)</f>
        <v>0</v>
      </c>
      <c r="AB78" s="34">
        <f>SUM(AB79:AB116)</f>
        <v>0</v>
      </c>
      <c r="AC78" s="34">
        <f>SUM(AC79:AC87)</f>
        <v>51.507886087939994</v>
      </c>
      <c r="AD78" s="34">
        <f t="shared" ref="AD78:AN78" si="59">SUM(AD79:AD87)</f>
        <v>46.753770669999994</v>
      </c>
      <c r="AE78" s="34">
        <f t="shared" si="59"/>
        <v>47.798386860000001</v>
      </c>
      <c r="AF78" s="34">
        <f t="shared" si="59"/>
        <v>38.674832199999997</v>
      </c>
      <c r="AG78" s="34">
        <f t="shared" si="59"/>
        <v>77.622530139999995</v>
      </c>
      <c r="AH78" s="34">
        <f t="shared" si="59"/>
        <v>78.046632419999995</v>
      </c>
      <c r="AI78" s="34">
        <f t="shared" si="59"/>
        <v>47.077420559999993</v>
      </c>
      <c r="AJ78" s="34">
        <f>SUM(AJ79:AJ89)</f>
        <v>67.34376949752</v>
      </c>
      <c r="AK78" s="34">
        <f t="shared" si="59"/>
        <v>47.032585429999997</v>
      </c>
      <c r="AL78" s="34">
        <f t="shared" si="59"/>
        <v>47.032585429999997</v>
      </c>
      <c r="AM78" s="34">
        <f t="shared" si="59"/>
        <v>271.03880907794002</v>
      </c>
      <c r="AN78" s="34">
        <f t="shared" si="59"/>
        <v>257.58524127999999</v>
      </c>
      <c r="AO78" s="52" t="str">
        <f>IF([1]Н0228_1037000158513_02_0_69_!DC78="","",[1]Н0228_1037000158513_02_0_69_!DC78)</f>
        <v>нд</v>
      </c>
      <c r="AP78" s="53">
        <f t="shared" si="3"/>
        <v>271.03880907793996</v>
      </c>
      <c r="AQ78" s="53">
        <f t="shared" si="4"/>
        <v>291.30515801545994</v>
      </c>
    </row>
    <row r="79" spans="1:44" ht="31.5" x14ac:dyDescent="0.2">
      <c r="A79" s="49" t="str">
        <f>[1]Н0228_1037000158513_02_0_69_!A79</f>
        <v>1.4</v>
      </c>
      <c r="B79" s="50" t="str">
        <f>[1]Н0228_1037000158513_02_0_69_!B79</f>
        <v>Строительство и реконструкция сетей электроснабжения 0,4кВ</v>
      </c>
      <c r="C79" s="49" t="str">
        <f>[1]Н0228_1037000158513_02_0_69_!C79</f>
        <v>J_0000500016</v>
      </c>
      <c r="D79" s="33" t="str">
        <f>[1]Н0228_1037000158513_02_0_69_!N79</f>
        <v>П</v>
      </c>
      <c r="E79" s="33">
        <f>[1]Н0228_1037000158513_02_0_69_!O79</f>
        <v>2020</v>
      </c>
      <c r="F79" s="33">
        <f>[1]Н0228_1037000158513_02_0_69_!P79</f>
        <v>2024</v>
      </c>
      <c r="G79" s="33">
        <f>[1]Н0228_1037000158513_02_0_69_!Q79</f>
        <v>2024</v>
      </c>
      <c r="H79" s="34">
        <f>[1]Н0228_1037000158513_02_0_69_!S79/1.2</f>
        <v>15.875262235617598</v>
      </c>
      <c r="I79" s="34">
        <f>[1]Н0228_1037000158513_02_0_69_!W79/1.2</f>
        <v>19.9305657962963</v>
      </c>
      <c r="J79" s="34">
        <v>0</v>
      </c>
      <c r="K79" s="34">
        <f>J79+V79</f>
        <v>149.41593610000001</v>
      </c>
      <c r="L79" s="34">
        <f t="shared" ref="L79:T79" si="60">K79+W79</f>
        <v>157.93325443601071</v>
      </c>
      <c r="M79" s="34">
        <f t="shared" si="60"/>
        <v>221.55762240601069</v>
      </c>
      <c r="N79" s="34">
        <f t="shared" si="60"/>
        <v>230.0749407420214</v>
      </c>
      <c r="O79" s="34">
        <f t="shared" si="60"/>
        <v>293.69930871202138</v>
      </c>
      <c r="P79" s="34">
        <f t="shared" si="60"/>
        <v>293.69930871202138</v>
      </c>
      <c r="Q79" s="34">
        <f t="shared" si="60"/>
        <v>293.69930871202138</v>
      </c>
      <c r="R79" s="34">
        <f t="shared" si="60"/>
        <v>321.12058566202137</v>
      </c>
      <c r="S79" s="34">
        <f t="shared" si="60"/>
        <v>348.45234173202135</v>
      </c>
      <c r="T79" s="34">
        <f t="shared" si="60"/>
        <v>377.02451170202136</v>
      </c>
      <c r="U79" s="34">
        <f>H79</f>
        <v>15.875262235617598</v>
      </c>
      <c r="V79" s="34">
        <f t="shared" ref="V79:V89" si="61">SUM(AA79,AC79,AE79,AG79,AI79,AK79)</f>
        <v>149.41593610000001</v>
      </c>
      <c r="W79" s="34">
        <f t="shared" ref="W79:W89" si="62">X79/7.47</f>
        <v>8.5173183360107085</v>
      </c>
      <c r="X79" s="34">
        <f t="shared" ref="X79:X89" si="63">AI79+AK79</f>
        <v>63.624367969999994</v>
      </c>
      <c r="Y79" s="34">
        <f t="shared" ref="Y79:Y87" si="64">Z79/7.47</f>
        <v>8.5173183360107085</v>
      </c>
      <c r="Z79" s="34">
        <f t="shared" ref="Z79:Z89" si="65">AJ79+AL79</f>
        <v>63.624367969999994</v>
      </c>
      <c r="AA79" s="34">
        <v>0</v>
      </c>
      <c r="AB79" s="54">
        <v>0</v>
      </c>
      <c r="AC79" s="34">
        <v>27.421276949999999</v>
      </c>
      <c r="AD79" s="34">
        <v>27.331756070000001</v>
      </c>
      <c r="AE79" s="34">
        <v>28.572169970000001</v>
      </c>
      <c r="AF79" s="34">
        <v>28.863406660000003</v>
      </c>
      <c r="AG79" s="34">
        <v>29.798121210000001</v>
      </c>
      <c r="AH79" s="34">
        <v>30.171353449999998</v>
      </c>
      <c r="AI79" s="34">
        <v>31.124150119999999</v>
      </c>
      <c r="AJ79" s="34">
        <f t="shared" ref="AJ79:AJ87" si="66">AI79</f>
        <v>31.124150119999999</v>
      </c>
      <c r="AK79" s="34">
        <v>32.500217849999999</v>
      </c>
      <c r="AL79" s="34">
        <f t="shared" ref="AL79:AL89" si="67">AK79</f>
        <v>32.500217849999999</v>
      </c>
      <c r="AM79" s="34">
        <f t="shared" ref="AM79:AN94" si="68">SUM(AC79,AE79,AG79,AI79,AK79)</f>
        <v>149.41593610000001</v>
      </c>
      <c r="AN79" s="34">
        <f t="shared" si="68"/>
        <v>149.99088415</v>
      </c>
      <c r="AO79" s="52" t="str">
        <f>IF([1]Н0228_1037000158513_02_0_69_!DC79="","",[1]Н0228_1037000158513_02_0_69_!DC79)</f>
        <v>нд</v>
      </c>
      <c r="AP79" s="53">
        <f t="shared" si="3"/>
        <v>149.41593610000001</v>
      </c>
      <c r="AQ79" s="53">
        <f t="shared" si="4"/>
        <v>149.41593610000001</v>
      </c>
    </row>
    <row r="80" spans="1:44" ht="63" x14ac:dyDescent="0.2">
      <c r="A80" s="49" t="str">
        <f>[1]Н0228_1037000158513_02_0_69_!A80</f>
        <v>1.4</v>
      </c>
      <c r="B80" s="50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0" s="49" t="str">
        <f>[1]Н0228_1037000158513_02_0_69_!C80</f>
        <v>J_100456002</v>
      </c>
      <c r="D80" s="33" t="str">
        <f>[1]Н0228_1037000158513_02_0_69_!N80</f>
        <v>П</v>
      </c>
      <c r="E80" s="33">
        <f>[1]Н0228_1037000158513_02_0_69_!O80</f>
        <v>2020</v>
      </c>
      <c r="F80" s="33">
        <f>[1]Н0228_1037000158513_02_0_69_!P80</f>
        <v>2024</v>
      </c>
      <c r="G80" s="33">
        <f>[1]Н0228_1037000158513_02_0_69_!Q80</f>
        <v>2024</v>
      </c>
      <c r="H80" s="34">
        <f>[1]Н0228_1037000158513_02_0_69_!S80/1.2</f>
        <v>3.5661806738578683</v>
      </c>
      <c r="I80" s="34">
        <f>[1]Н0228_1037000158513_02_0_69_!W80/1.2</f>
        <v>4.3444010510406077</v>
      </c>
      <c r="J80" s="34">
        <v>0</v>
      </c>
      <c r="K80" s="34">
        <f>J80+V80</f>
        <v>32.629049457940006</v>
      </c>
      <c r="L80" s="34">
        <v>1.7007779000000001</v>
      </c>
      <c r="M80" s="34">
        <v>8.2883963909999991</v>
      </c>
      <c r="N80" s="34">
        <f>22.63987517-0.000000003</f>
        <v>22.639875167</v>
      </c>
      <c r="O80" s="34">
        <v>0</v>
      </c>
      <c r="P80" s="34">
        <f t="shared" ref="P80:P89" si="69">SUM(J80,Z80,AB80,AD80,AF80,AH80)</f>
        <v>28.190053380000002</v>
      </c>
      <c r="Q80" s="34">
        <v>1.4238503</v>
      </c>
      <c r="R80" s="34">
        <v>16.720472785559998</v>
      </c>
      <c r="S80" s="34">
        <v>10.045730277610001</v>
      </c>
      <c r="T80" s="34">
        <v>0</v>
      </c>
      <c r="U80" s="34">
        <f>H80</f>
        <v>3.5661806738578683</v>
      </c>
      <c r="V80" s="34">
        <f t="shared" si="61"/>
        <v>32.629049457940006</v>
      </c>
      <c r="W80" s="34">
        <f t="shared" si="62"/>
        <v>1.3805921298527444</v>
      </c>
      <c r="X80" s="34">
        <f t="shared" si="63"/>
        <v>10.313023210000001</v>
      </c>
      <c r="Y80" s="34">
        <f t="shared" si="64"/>
        <v>1.3805921298527444</v>
      </c>
      <c r="Z80" s="34">
        <f t="shared" si="65"/>
        <v>10.313023210000001</v>
      </c>
      <c r="AA80" s="34">
        <v>0</v>
      </c>
      <c r="AB80" s="54">
        <v>0</v>
      </c>
      <c r="AC80" s="34">
        <v>11.161557867939999</v>
      </c>
      <c r="AD80" s="34">
        <v>6.91164062</v>
      </c>
      <c r="AE80" s="34">
        <v>5.7586908799999996</v>
      </c>
      <c r="AF80" s="34">
        <v>5.7050965100000006</v>
      </c>
      <c r="AG80" s="34">
        <v>5.3957775000000003</v>
      </c>
      <c r="AH80" s="34">
        <v>5.2602930399999996</v>
      </c>
      <c r="AI80" s="34">
        <v>6.0851096699999996</v>
      </c>
      <c r="AJ80" s="34">
        <f t="shared" si="66"/>
        <v>6.0851096699999996</v>
      </c>
      <c r="AK80" s="34">
        <v>4.2279135400000003</v>
      </c>
      <c r="AL80" s="34">
        <f t="shared" si="67"/>
        <v>4.2279135400000003</v>
      </c>
      <c r="AM80" s="34">
        <f t="shared" si="68"/>
        <v>32.629049457940006</v>
      </c>
      <c r="AN80" s="34">
        <f t="shared" si="68"/>
        <v>28.190053379999998</v>
      </c>
      <c r="AO80" s="52" t="str">
        <f>IF([1]Н0228_1037000158513_02_0_69_!DC80="","",[1]Н0228_1037000158513_02_0_69_!DC80)</f>
        <v>нд</v>
      </c>
      <c r="AP80" s="53">
        <f t="shared" si="3"/>
        <v>32.629049457940006</v>
      </c>
      <c r="AQ80" s="53">
        <f t="shared" si="4"/>
        <v>32.629049457940006</v>
      </c>
    </row>
    <row r="81" spans="1:44" ht="15.75" x14ac:dyDescent="0.2">
      <c r="A81" s="49" t="str">
        <f>[1]Н0228_1037000158513_02_0_69_!A81</f>
        <v>1.4</v>
      </c>
      <c r="B81" s="50" t="str">
        <f>[1]Н0228_1037000158513_02_0_69_!B81</f>
        <v>Установка реклоузеров</v>
      </c>
      <c r="C81" s="49" t="str">
        <f>[1]Н0228_1037000158513_02_0_69_!C81</f>
        <v>J_0000000815</v>
      </c>
      <c r="D81" s="33" t="str">
        <f>[1]Н0228_1037000158513_02_0_69_!N81</f>
        <v>Н</v>
      </c>
      <c r="E81" s="33">
        <f>[1]Н0228_1037000158513_02_0_69_!O81</f>
        <v>2020</v>
      </c>
      <c r="F81" s="33">
        <f>[1]Н0228_1037000158513_02_0_69_!P81</f>
        <v>2021</v>
      </c>
      <c r="G81" s="33">
        <f>[1]Н0228_1037000158513_02_0_69_!Q81</f>
        <v>2021</v>
      </c>
      <c r="H81" s="34">
        <f>[1]Н0228_1037000158513_02_0_69_!S81/1.2</f>
        <v>0.97977788071065997</v>
      </c>
      <c r="I81" s="34">
        <f>[1]Н0228_1037000158513_02_0_69_!W81/1.2</f>
        <v>1.1565471240517626</v>
      </c>
      <c r="J81" s="34">
        <v>0</v>
      </c>
      <c r="K81" s="34">
        <f>J81+V81</f>
        <v>8.6394070200000002</v>
      </c>
      <c r="L81" s="34">
        <v>0</v>
      </c>
      <c r="M81" s="34">
        <v>0.23094756</v>
      </c>
      <c r="N81" s="34">
        <v>8.4084594599999996</v>
      </c>
      <c r="O81" s="34">
        <v>0</v>
      </c>
      <c r="P81" s="34">
        <f t="shared" si="69"/>
        <v>8.3326163799999993</v>
      </c>
      <c r="Q81" s="34">
        <v>0.23899999999999999</v>
      </c>
      <c r="R81" s="34">
        <v>4.2193764299999996</v>
      </c>
      <c r="S81" s="34">
        <v>3.8742399500000002</v>
      </c>
      <c r="T81" s="34">
        <v>0</v>
      </c>
      <c r="U81" s="34">
        <f>H81</f>
        <v>0.97977788071065997</v>
      </c>
      <c r="V81" s="34">
        <f t="shared" si="61"/>
        <v>8.6394070200000002</v>
      </c>
      <c r="W81" s="34">
        <f t="shared" si="62"/>
        <v>0</v>
      </c>
      <c r="X81" s="34">
        <f t="shared" si="63"/>
        <v>0</v>
      </c>
      <c r="Y81" s="34">
        <f t="shared" si="64"/>
        <v>0</v>
      </c>
      <c r="Z81" s="34">
        <f t="shared" si="65"/>
        <v>0</v>
      </c>
      <c r="AA81" s="34">
        <v>0</v>
      </c>
      <c r="AB81" s="54">
        <v>0</v>
      </c>
      <c r="AC81" s="34">
        <v>4.2309160500000003</v>
      </c>
      <c r="AD81" s="34">
        <v>4.2262873499999998</v>
      </c>
      <c r="AE81" s="34">
        <v>4.4084909699999999</v>
      </c>
      <c r="AF81" s="34">
        <v>4.1063290299999995</v>
      </c>
      <c r="AG81" s="34">
        <v>0</v>
      </c>
      <c r="AH81" s="34">
        <f>AG81</f>
        <v>0</v>
      </c>
      <c r="AI81" s="34">
        <v>0</v>
      </c>
      <c r="AJ81" s="34">
        <f t="shared" si="66"/>
        <v>0</v>
      </c>
      <c r="AK81" s="34">
        <v>0</v>
      </c>
      <c r="AL81" s="34">
        <f t="shared" si="67"/>
        <v>0</v>
      </c>
      <c r="AM81" s="34">
        <f t="shared" si="68"/>
        <v>8.6394070200000002</v>
      </c>
      <c r="AN81" s="34">
        <f t="shared" si="68"/>
        <v>8.3326163799999993</v>
      </c>
      <c r="AO81" s="52" t="str">
        <f>IF([1]Н0228_1037000158513_02_0_69_!DC81="","",[1]Н0228_1037000158513_02_0_69_!DC81)</f>
        <v>нд</v>
      </c>
      <c r="AP81" s="53">
        <f t="shared" si="3"/>
        <v>8.6394070200000002</v>
      </c>
      <c r="AQ81" s="53">
        <f t="shared" si="4"/>
        <v>8.6394070200000002</v>
      </c>
    </row>
    <row r="82" spans="1:44" ht="15.75" x14ac:dyDescent="0.2">
      <c r="A82" s="49" t="str">
        <f>[1]Н0228_1037000158513_02_0_69_!A82</f>
        <v>1.4</v>
      </c>
      <c r="B82" s="50" t="str">
        <f>[1]Н0228_1037000158513_02_0_69_!B82</f>
        <v>Установка трансформаторов в ТП</v>
      </c>
      <c r="C82" s="49" t="str">
        <f>[1]Н0228_1037000158513_02_0_69_!C82</f>
        <v>J_0200000018</v>
      </c>
      <c r="D82" s="33" t="str">
        <f>[1]Н0228_1037000158513_02_0_69_!N82</f>
        <v>Н</v>
      </c>
      <c r="E82" s="33">
        <f>[1]Н0228_1037000158513_02_0_69_!O82</f>
        <v>2020</v>
      </c>
      <c r="F82" s="33">
        <f>[1]Н0228_1037000158513_02_0_69_!P82</f>
        <v>2024</v>
      </c>
      <c r="G82" s="33">
        <f>[1]Н0228_1037000158513_02_0_69_!Q82</f>
        <v>2024</v>
      </c>
      <c r="H82" s="34">
        <f>[1]Н0228_1037000158513_02_0_69_!S82/1.2</f>
        <v>5.0333788832487318</v>
      </c>
      <c r="I82" s="34">
        <f>[1]Н0228_1037000158513_02_0_69_!W82/1.2</f>
        <v>5.0770796608656852</v>
      </c>
      <c r="J82" s="34">
        <v>0</v>
      </c>
      <c r="K82" s="34">
        <f>J82+V82</f>
        <v>37.925785069999996</v>
      </c>
      <c r="L82" s="34">
        <v>0</v>
      </c>
      <c r="M82" s="34">
        <f>6.39798632-1.27595474</f>
        <v>5.1220315799999998</v>
      </c>
      <c r="N82" s="34">
        <f>40.97553144-8.17177795</f>
        <v>32.803753489999998</v>
      </c>
      <c r="O82" s="34">
        <v>0</v>
      </c>
      <c r="P82" s="34">
        <f t="shared" si="69"/>
        <v>28.456701439999996</v>
      </c>
      <c r="Q82" s="34">
        <v>0</v>
      </c>
      <c r="R82" s="34">
        <v>3.8033136958</v>
      </c>
      <c r="S82" s="34">
        <v>24.653387754360001</v>
      </c>
      <c r="T82" s="34">
        <v>0</v>
      </c>
      <c r="U82" s="34">
        <f>H82</f>
        <v>5.0333788832487318</v>
      </c>
      <c r="V82" s="34">
        <f t="shared" si="61"/>
        <v>37.925785069999996</v>
      </c>
      <c r="W82" s="34">
        <f t="shared" si="62"/>
        <v>2.7004839103078981</v>
      </c>
      <c r="X82" s="34">
        <f t="shared" si="63"/>
        <v>20.172614809999999</v>
      </c>
      <c r="Y82" s="34">
        <f t="shared" si="64"/>
        <v>2.7004839103078981</v>
      </c>
      <c r="Z82" s="34">
        <f t="shared" si="65"/>
        <v>20.172614809999999</v>
      </c>
      <c r="AA82" s="34">
        <v>0</v>
      </c>
      <c r="AB82" s="54">
        <v>0</v>
      </c>
      <c r="AC82" s="34">
        <v>8.6941352199999997</v>
      </c>
      <c r="AD82" s="34">
        <v>8.2840866299999991</v>
      </c>
      <c r="AE82" s="34">
        <v>9.0590350399999995</v>
      </c>
      <c r="AF82" s="34">
        <v>0</v>
      </c>
      <c r="AG82" s="34">
        <v>0</v>
      </c>
      <c r="AH82" s="34">
        <v>0</v>
      </c>
      <c r="AI82" s="34">
        <v>9.8681607699999994</v>
      </c>
      <c r="AJ82" s="56">
        <f t="shared" si="66"/>
        <v>9.8681607699999994</v>
      </c>
      <c r="AK82" s="34">
        <v>10.30445404</v>
      </c>
      <c r="AL82" s="34">
        <f t="shared" si="67"/>
        <v>10.30445404</v>
      </c>
      <c r="AM82" s="34">
        <f t="shared" si="68"/>
        <v>37.925785069999996</v>
      </c>
      <c r="AN82" s="34">
        <f t="shared" si="68"/>
        <v>28.45670144</v>
      </c>
      <c r="AO82" s="52" t="str">
        <f>IF([1]Н0228_1037000158513_02_0_69_!DC82="","",[1]Н0228_1037000158513_02_0_69_!DC82)</f>
        <v>нд</v>
      </c>
      <c r="AP82" s="53">
        <f t="shared" si="3"/>
        <v>37.925785069999996</v>
      </c>
      <c r="AQ82" s="53">
        <f t="shared" si="4"/>
        <v>37.925785069999996</v>
      </c>
      <c r="AR82" s="55">
        <f>SUM(AD82,AF82,AH82)</f>
        <v>8.2840866299999991</v>
      </c>
    </row>
    <row r="83" spans="1:44" ht="63" x14ac:dyDescent="0.2">
      <c r="A83" s="49" t="str">
        <f>[1]Н0228_1037000158513_02_0_69_!A83</f>
        <v>1.4</v>
      </c>
      <c r="B83" s="50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3" s="49" t="str">
        <f>[1]Н0228_1037000158513_02_0_69_!C83</f>
        <v>J_1204060851</v>
      </c>
      <c r="D83" s="33" t="str">
        <f>[1]Н0228_1037000158513_02_0_69_!N83</f>
        <v>П</v>
      </c>
      <c r="E83" s="33">
        <f>[1]Н0228_1037000158513_02_0_69_!O83</f>
        <v>2022</v>
      </c>
      <c r="F83" s="33" t="str">
        <f>[1]Н0228_1037000158513_02_0_69_!P83</f>
        <v>нд</v>
      </c>
      <c r="G83" s="33" t="str">
        <f>[1]Н0228_1037000158513_02_0_69_!Q83</f>
        <v>2022</v>
      </c>
      <c r="H83" s="34">
        <f>[1]Н0228_1037000158513_02_0_69_!S83/1.2</f>
        <v>0</v>
      </c>
      <c r="I83" s="34">
        <f>[1]Н0228_1037000158513_02_0_69_!W83/1.2</f>
        <v>2.6128562119589467</v>
      </c>
      <c r="J83" s="34">
        <v>0</v>
      </c>
      <c r="K83" s="34">
        <f t="shared" ref="K83:K89" si="70">J83+V83</f>
        <v>19.373068780000001</v>
      </c>
      <c r="L83" s="34">
        <v>0.28960000000000002</v>
      </c>
      <c r="M83" s="34">
        <v>4.2966473799999996</v>
      </c>
      <c r="N83" s="34">
        <v>14.723214860000001</v>
      </c>
      <c r="O83" s="34">
        <v>6.3606540000000003E-2</v>
      </c>
      <c r="P83" s="34">
        <f t="shared" si="69"/>
        <v>19.584266230000001</v>
      </c>
      <c r="Q83" s="34">
        <v>0.35619999999999996</v>
      </c>
      <c r="R83" s="34">
        <v>17.623927930000001</v>
      </c>
      <c r="S83" s="34">
        <v>1.6041383</v>
      </c>
      <c r="T83" s="34">
        <v>0</v>
      </c>
      <c r="U83" s="34">
        <f t="shared" ref="U83:U89" si="71">H83</f>
        <v>0</v>
      </c>
      <c r="V83" s="34">
        <f t="shared" si="61"/>
        <v>19.373068780000001</v>
      </c>
      <c r="W83" s="34">
        <f t="shared" si="62"/>
        <v>0</v>
      </c>
      <c r="X83" s="34">
        <f t="shared" si="63"/>
        <v>0</v>
      </c>
      <c r="Y83" s="34">
        <f t="shared" si="64"/>
        <v>0</v>
      </c>
      <c r="Z83" s="34">
        <f t="shared" si="65"/>
        <v>0</v>
      </c>
      <c r="AA83" s="34">
        <v>0</v>
      </c>
      <c r="AB83" s="5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19.373068780000001</v>
      </c>
      <c r="AH83" s="34">
        <v>19.584266230000001</v>
      </c>
      <c r="AI83" s="34">
        <v>0</v>
      </c>
      <c r="AJ83" s="34">
        <f t="shared" si="66"/>
        <v>0</v>
      </c>
      <c r="AK83" s="34">
        <v>0</v>
      </c>
      <c r="AL83" s="34">
        <f t="shared" si="67"/>
        <v>0</v>
      </c>
      <c r="AM83" s="34">
        <f t="shared" si="68"/>
        <v>19.373068780000001</v>
      </c>
      <c r="AN83" s="34">
        <f t="shared" si="68"/>
        <v>19.584266230000001</v>
      </c>
      <c r="AO83" s="52" t="str">
        <f>IF([1]Н0228_1037000158513_02_0_69_!DC83="","",[1]Н0228_1037000158513_02_0_69_!DC83)</f>
        <v>нд</v>
      </c>
      <c r="AP83" s="53">
        <f t="shared" si="3"/>
        <v>19.373068780000001</v>
      </c>
      <c r="AQ83" s="53">
        <f>SUM(AC83,AE83,AG83,AJ83,AL83)</f>
        <v>19.373068780000001</v>
      </c>
      <c r="AR83" s="55"/>
    </row>
    <row r="84" spans="1:44" ht="47.25" x14ac:dyDescent="0.2">
      <c r="A84" s="49" t="str">
        <f>[1]Н0228_1037000158513_02_0_69_!A84</f>
        <v>1.4</v>
      </c>
      <c r="B84" s="50" t="str">
        <f>[1]Н0228_1037000158513_02_0_69_!B84</f>
        <v>Обеспечение надежности и бесперебойности электроснабжения потребителей п.Просторный</v>
      </c>
      <c r="C84" s="49" t="str">
        <f>[1]Н0228_1037000158513_02_0_69_!C84</f>
        <v>J_1204060052</v>
      </c>
      <c r="D84" s="33" t="str">
        <f>[1]Н0228_1037000158513_02_0_69_!N84</f>
        <v>П</v>
      </c>
      <c r="E84" s="33">
        <f>[1]Н0228_1037000158513_02_0_69_!O84</f>
        <v>2022</v>
      </c>
      <c r="F84" s="33" t="str">
        <f>[1]Н0228_1037000158513_02_0_69_!P84</f>
        <v>нд</v>
      </c>
      <c r="G84" s="33" t="str">
        <f>[1]Н0228_1037000158513_02_0_69_!Q84</f>
        <v>2022</v>
      </c>
      <c r="H84" s="34">
        <f>[1]Н0228_1037000158513_02_0_69_!S84/1.2</f>
        <v>0</v>
      </c>
      <c r="I84" s="34">
        <f>[1]Н0228_1037000158513_02_0_69_!W84/1.2</f>
        <v>2.0703327501115569</v>
      </c>
      <c r="J84" s="34">
        <v>0</v>
      </c>
      <c r="K84" s="34">
        <f t="shared" si="70"/>
        <v>15.588584000000001</v>
      </c>
      <c r="L84" s="34">
        <v>0.79159999999999997</v>
      </c>
      <c r="M84" s="34">
        <v>8.53604363</v>
      </c>
      <c r="N84" s="34">
        <v>6.2609403700000001</v>
      </c>
      <c r="O84" s="34">
        <v>0</v>
      </c>
      <c r="P84" s="34">
        <f t="shared" si="69"/>
        <v>15.610890409999996</v>
      </c>
      <c r="Q84" s="34">
        <v>0.79159999999999997</v>
      </c>
      <c r="R84" s="34">
        <v>13.40235133</v>
      </c>
      <c r="S84" s="34">
        <v>1.4169390800000001</v>
      </c>
      <c r="T84" s="34">
        <v>0</v>
      </c>
      <c r="U84" s="34">
        <f t="shared" si="71"/>
        <v>0</v>
      </c>
      <c r="V84" s="34">
        <f t="shared" si="61"/>
        <v>15.588584000000001</v>
      </c>
      <c r="W84" s="34">
        <f t="shared" si="62"/>
        <v>0</v>
      </c>
      <c r="X84" s="34">
        <f t="shared" si="63"/>
        <v>0</v>
      </c>
      <c r="Y84" s="34">
        <f t="shared" si="64"/>
        <v>0</v>
      </c>
      <c r="Z84" s="34">
        <f t="shared" si="65"/>
        <v>0</v>
      </c>
      <c r="AA84" s="34">
        <v>0</v>
      </c>
      <c r="AB84" s="5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15.588584000000001</v>
      </c>
      <c r="AH84" s="34">
        <v>15.610890409999996</v>
      </c>
      <c r="AI84" s="34">
        <v>0</v>
      </c>
      <c r="AJ84" s="34">
        <f t="shared" si="66"/>
        <v>0</v>
      </c>
      <c r="AK84" s="34">
        <v>0</v>
      </c>
      <c r="AL84" s="34">
        <f t="shared" si="67"/>
        <v>0</v>
      </c>
      <c r="AM84" s="34">
        <f t="shared" si="68"/>
        <v>15.588584000000001</v>
      </c>
      <c r="AN84" s="34">
        <f t="shared" si="68"/>
        <v>15.610890409999996</v>
      </c>
      <c r="AO84" s="52" t="str">
        <f>IF([1]Н0228_1037000158513_02_0_69_!DC84="","",[1]Н0228_1037000158513_02_0_69_!DC84)</f>
        <v>нд</v>
      </c>
      <c r="AP84" s="53"/>
      <c r="AQ84" s="53"/>
      <c r="AR84" s="55"/>
    </row>
    <row r="85" spans="1:44" ht="47.25" x14ac:dyDescent="0.2">
      <c r="A85" s="49" t="str">
        <f>[1]Н0228_1037000158513_02_0_69_!A85</f>
        <v>1.4</v>
      </c>
      <c r="B85" s="50" t="str">
        <f>[1]Н0228_1037000158513_02_0_69_!B85</f>
        <v>Строительство КЛЭП-10кВ от ТП 807 до ТП 227 в связи с выносом ВЛ-10кВ с частных территорий</v>
      </c>
      <c r="C85" s="49" t="str">
        <f>[1]Н0228_1037000158513_02_0_69_!C85</f>
        <v>J_0004500053</v>
      </c>
      <c r="D85" s="33" t="str">
        <f>[1]Н0228_1037000158513_02_0_69_!N85</f>
        <v>П</v>
      </c>
      <c r="E85" s="33">
        <f>[1]Н0228_1037000158513_02_0_69_!O85</f>
        <v>2022</v>
      </c>
      <c r="F85" s="33" t="str">
        <f>[1]Н0228_1037000158513_02_0_69_!P85</f>
        <v>нд</v>
      </c>
      <c r="G85" s="33" t="str">
        <f>[1]Н0228_1037000158513_02_0_69_!Q85</f>
        <v>2022</v>
      </c>
      <c r="H85" s="34">
        <f>[1]Н0228_1037000158513_02_0_69_!S85/1.2</f>
        <v>0</v>
      </c>
      <c r="I85" s="34">
        <f>[1]Н0228_1037000158513_02_0_69_!W85/1.2</f>
        <v>0.28836961892012491</v>
      </c>
      <c r="J85" s="34">
        <v>0</v>
      </c>
      <c r="K85" s="34">
        <f t="shared" si="70"/>
        <v>2.1882055199999999</v>
      </c>
      <c r="L85" s="34">
        <v>0.21402360000000001</v>
      </c>
      <c r="M85" s="34">
        <v>1.2584605932499999</v>
      </c>
      <c r="N85" s="34">
        <v>0.71572132716000003</v>
      </c>
      <c r="O85" s="34">
        <v>0</v>
      </c>
      <c r="P85" s="34">
        <f t="shared" si="69"/>
        <v>2.1901088799999999</v>
      </c>
      <c r="Q85" s="34">
        <v>0.21540000000000001</v>
      </c>
      <c r="R85" s="34">
        <v>1.9747088800000001</v>
      </c>
      <c r="S85" s="34">
        <v>0</v>
      </c>
      <c r="T85" s="34">
        <v>0</v>
      </c>
      <c r="U85" s="34">
        <f t="shared" si="71"/>
        <v>0</v>
      </c>
      <c r="V85" s="34">
        <f t="shared" si="61"/>
        <v>2.1882055199999999</v>
      </c>
      <c r="W85" s="34">
        <f t="shared" si="62"/>
        <v>0</v>
      </c>
      <c r="X85" s="34">
        <f t="shared" si="63"/>
        <v>0</v>
      </c>
      <c r="Y85" s="34">
        <f t="shared" si="64"/>
        <v>0</v>
      </c>
      <c r="Z85" s="34">
        <f t="shared" si="65"/>
        <v>0</v>
      </c>
      <c r="AA85" s="34">
        <v>0</v>
      </c>
      <c r="AB85" s="5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2.1882055199999999</v>
      </c>
      <c r="AH85" s="34">
        <v>2.1901088799999999</v>
      </c>
      <c r="AI85" s="34">
        <v>0</v>
      </c>
      <c r="AJ85" s="34">
        <f t="shared" si="66"/>
        <v>0</v>
      </c>
      <c r="AK85" s="34">
        <v>0</v>
      </c>
      <c r="AL85" s="34">
        <f t="shared" si="67"/>
        <v>0</v>
      </c>
      <c r="AM85" s="34">
        <f t="shared" si="68"/>
        <v>2.1882055199999999</v>
      </c>
      <c r="AN85" s="34">
        <f t="shared" si="68"/>
        <v>2.1901088799999999</v>
      </c>
      <c r="AO85" s="52" t="str">
        <f>IF([1]Н0228_1037000158513_02_0_69_!DC85="","",[1]Н0228_1037000158513_02_0_69_!DC85)</f>
        <v>нд</v>
      </c>
      <c r="AP85" s="53"/>
      <c r="AQ85" s="53"/>
      <c r="AR85" s="55"/>
    </row>
    <row r="86" spans="1:44" ht="31.5" x14ac:dyDescent="0.2">
      <c r="A86" s="49" t="str">
        <f>[1]Н0228_1037000158513_02_0_69_!A86</f>
        <v>1.4</v>
      </c>
      <c r="B86" s="50" t="str">
        <f>[1]Н0228_1037000158513_02_0_69_!B86</f>
        <v>Строительство РП в районе  ул.Сибирская, 83а</v>
      </c>
      <c r="C86" s="49" t="str">
        <f>[1]Н0228_1037000158513_02_0_69_!C86</f>
        <v>J_1004060054</v>
      </c>
      <c r="D86" s="33" t="str">
        <f>[1]Н0228_1037000158513_02_0_69_!N86</f>
        <v>П</v>
      </c>
      <c r="E86" s="33">
        <f>[1]Н0228_1037000158513_02_0_69_!O86</f>
        <v>2022</v>
      </c>
      <c r="F86" s="33" t="str">
        <f>[1]Н0228_1037000158513_02_0_69_!P86</f>
        <v>нд</v>
      </c>
      <c r="G86" s="33" t="str">
        <f>[1]Н0228_1037000158513_02_0_69_!Q86</f>
        <v>2022</v>
      </c>
      <c r="H86" s="34">
        <f>[1]Н0228_1037000158513_02_0_69_!S86/1.2</f>
        <v>0</v>
      </c>
      <c r="I86" s="34">
        <f>[1]Н0228_1037000158513_02_0_69_!W86/1.2</f>
        <v>0</v>
      </c>
      <c r="J86" s="34">
        <v>0</v>
      </c>
      <c r="K86" s="34">
        <f t="shared" si="70"/>
        <v>0</v>
      </c>
      <c r="L86" s="34">
        <v>0</v>
      </c>
      <c r="M86" s="34">
        <v>0</v>
      </c>
      <c r="N86" s="34">
        <v>0</v>
      </c>
      <c r="O86" s="34">
        <v>0</v>
      </c>
      <c r="P86" s="34">
        <f t="shared" si="69"/>
        <v>0</v>
      </c>
      <c r="Q86" s="34">
        <v>0</v>
      </c>
      <c r="R86" s="34">
        <v>0</v>
      </c>
      <c r="S86" s="34">
        <v>0</v>
      </c>
      <c r="T86" s="34">
        <v>0</v>
      </c>
      <c r="U86" s="34">
        <f t="shared" si="71"/>
        <v>0</v>
      </c>
      <c r="V86" s="34">
        <f t="shared" si="61"/>
        <v>0</v>
      </c>
      <c r="W86" s="34">
        <f t="shared" si="62"/>
        <v>0</v>
      </c>
      <c r="X86" s="34">
        <f t="shared" si="63"/>
        <v>0</v>
      </c>
      <c r="Y86" s="34">
        <f t="shared" si="64"/>
        <v>0</v>
      </c>
      <c r="Z86" s="34">
        <f t="shared" si="65"/>
        <v>0</v>
      </c>
      <c r="AA86" s="34">
        <v>0</v>
      </c>
      <c r="AB86" s="5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f t="shared" si="66"/>
        <v>0</v>
      </c>
      <c r="AK86" s="34">
        <v>0</v>
      </c>
      <c r="AL86" s="34">
        <f t="shared" si="67"/>
        <v>0</v>
      </c>
      <c r="AM86" s="34">
        <f t="shared" si="68"/>
        <v>0</v>
      </c>
      <c r="AN86" s="34">
        <f t="shared" si="68"/>
        <v>0</v>
      </c>
      <c r="AO86" s="52" t="str">
        <f>IF([1]Н0228_1037000158513_02_0_69_!DC86="","",[1]Н0228_1037000158513_02_0_69_!DC86)</f>
        <v>нд</v>
      </c>
      <c r="AP86" s="53"/>
      <c r="AQ86" s="53"/>
      <c r="AR86" s="55"/>
    </row>
    <row r="87" spans="1:44" ht="15.75" x14ac:dyDescent="0.2">
      <c r="A87" s="49" t="str">
        <f>[1]Н0228_1037000158513_02_0_69_!A87</f>
        <v>1.4</v>
      </c>
      <c r="B87" s="50" t="str">
        <f>[1]Н0228_1037000158513_02_0_69_!B87</f>
        <v>Установка реклоузеров ф.О-14, О-17</v>
      </c>
      <c r="C87" s="49" t="str">
        <f>[1]Н0228_1037000158513_02_0_69_!C87</f>
        <v>J_0000000855</v>
      </c>
      <c r="D87" s="33" t="str">
        <f>[1]Н0228_1037000158513_02_0_69_!N87</f>
        <v>П</v>
      </c>
      <c r="E87" s="33">
        <f>[1]Н0228_1037000158513_02_0_69_!O87</f>
        <v>2022</v>
      </c>
      <c r="F87" s="33" t="str">
        <f>[1]Н0228_1037000158513_02_0_69_!P87</f>
        <v>нд</v>
      </c>
      <c r="G87" s="33" t="str">
        <f>[1]Н0228_1037000158513_02_0_69_!Q87</f>
        <v>2022</v>
      </c>
      <c r="H87" s="34">
        <f>[1]Н0228_1037000158513_02_0_69_!S87/1.2</f>
        <v>0</v>
      </c>
      <c r="I87" s="34">
        <f>[1]Н0228_1037000158513_02_0_69_!W87/1.2</f>
        <v>0.69525496117804553</v>
      </c>
      <c r="J87" s="34">
        <v>0</v>
      </c>
      <c r="K87" s="34">
        <f t="shared" si="70"/>
        <v>5.2787731300000003</v>
      </c>
      <c r="L87" s="34">
        <v>0.15029999999999999</v>
      </c>
      <c r="M87" s="34">
        <v>0.1406174</v>
      </c>
      <c r="N87" s="34">
        <v>4.9878557299999997</v>
      </c>
      <c r="O87" s="34">
        <v>0</v>
      </c>
      <c r="P87" s="34">
        <f t="shared" si="69"/>
        <v>5.2297204099999997</v>
      </c>
      <c r="Q87" s="34">
        <v>0.1545</v>
      </c>
      <c r="R87" s="34">
        <v>6.2495099999999998E-2</v>
      </c>
      <c r="S87" s="34">
        <v>5.0127253100000004</v>
      </c>
      <c r="T87" s="34">
        <v>0</v>
      </c>
      <c r="U87" s="34">
        <f t="shared" si="71"/>
        <v>0</v>
      </c>
      <c r="V87" s="34">
        <f t="shared" si="61"/>
        <v>5.2787731300000003</v>
      </c>
      <c r="W87" s="34">
        <f t="shared" si="62"/>
        <v>0</v>
      </c>
      <c r="X87" s="34">
        <f t="shared" si="63"/>
        <v>0</v>
      </c>
      <c r="Y87" s="34">
        <f t="shared" si="64"/>
        <v>0</v>
      </c>
      <c r="Z87" s="34">
        <f t="shared" si="65"/>
        <v>0</v>
      </c>
      <c r="AA87" s="34">
        <v>0</v>
      </c>
      <c r="AB87" s="5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5.2787731300000003</v>
      </c>
      <c r="AH87" s="34">
        <v>5.2297204099999997</v>
      </c>
      <c r="AI87" s="34">
        <v>0</v>
      </c>
      <c r="AJ87" s="34">
        <f t="shared" si="66"/>
        <v>0</v>
      </c>
      <c r="AK87" s="34">
        <v>0</v>
      </c>
      <c r="AL87" s="34">
        <f t="shared" si="67"/>
        <v>0</v>
      </c>
      <c r="AM87" s="34">
        <f t="shared" si="68"/>
        <v>5.2787731300000003</v>
      </c>
      <c r="AN87" s="34">
        <f t="shared" si="68"/>
        <v>5.2297204099999997</v>
      </c>
      <c r="AO87" s="52" t="str">
        <f>IF([1]Н0228_1037000158513_02_0_69_!DC87="","",[1]Н0228_1037000158513_02_0_69_!DC87)</f>
        <v>нд</v>
      </c>
      <c r="AP87" s="53"/>
      <c r="AQ87" s="53"/>
      <c r="AR87" s="55"/>
    </row>
    <row r="88" spans="1:44" ht="47.25" x14ac:dyDescent="0.2">
      <c r="A88" s="49" t="str">
        <f>[1]Н0228_1037000158513_02_0_69_!A88</f>
        <v>1.4</v>
      </c>
      <c r="B88" s="50" t="str">
        <f>[1]Н0228_1037000158513_02_0_69_!B88</f>
        <v>Обеспечение надежности и бесперебойности электроснабжения потребителей ПС ДСЗ</v>
      </c>
      <c r="C88" s="49" t="str">
        <f>[1]Н0228_1037000158513_02_0_69_!C88</f>
        <v>J_0004000061</v>
      </c>
      <c r="D88" s="33" t="str">
        <f>[1]Н0228_1037000158513_02_0_69_!N88</f>
        <v>П</v>
      </c>
      <c r="E88" s="33">
        <f>[1]Н0228_1037000158513_02_0_69_!O88</f>
        <v>2023</v>
      </c>
      <c r="F88" s="33" t="str">
        <f>[1]Н0228_1037000158513_02_0_69_!P88</f>
        <v>нд</v>
      </c>
      <c r="G88" s="33" t="str">
        <f>[1]Н0228_1037000158513_02_0_69_!Q88</f>
        <v>2023</v>
      </c>
      <c r="H88" s="34">
        <f>[1]Н0228_1037000158513_02_0_69_!S88/1.2</f>
        <v>0</v>
      </c>
      <c r="I88" s="34">
        <f>[1]Н0228_1037000158513_02_0_69_!W88/1.2</f>
        <v>1.7523194927088608</v>
      </c>
      <c r="J88" s="34">
        <v>0</v>
      </c>
      <c r="K88" s="34">
        <f t="shared" si="70"/>
        <v>0</v>
      </c>
      <c r="L88" s="34">
        <v>0</v>
      </c>
      <c r="M88" s="34">
        <v>0</v>
      </c>
      <c r="N88" s="34">
        <v>0</v>
      </c>
      <c r="O88" s="34">
        <v>0</v>
      </c>
      <c r="P88" s="34">
        <f t="shared" si="69"/>
        <v>16.611988790880002</v>
      </c>
      <c r="Q88" s="34">
        <v>0.73150000000000004</v>
      </c>
      <c r="R88" s="34">
        <v>4.2524238108799999</v>
      </c>
      <c r="S88" s="34">
        <v>11.62806498</v>
      </c>
      <c r="T88" s="34">
        <v>0</v>
      </c>
      <c r="U88" s="34">
        <f t="shared" si="71"/>
        <v>0</v>
      </c>
      <c r="V88" s="34">
        <f t="shared" si="61"/>
        <v>0</v>
      </c>
      <c r="W88" s="34">
        <f t="shared" si="62"/>
        <v>0</v>
      </c>
      <c r="X88" s="34">
        <f t="shared" si="63"/>
        <v>0</v>
      </c>
      <c r="Y88" s="34">
        <f>Z88/9.48</f>
        <v>1.7523194927088608</v>
      </c>
      <c r="Z88" s="34">
        <f t="shared" si="65"/>
        <v>16.611988790880002</v>
      </c>
      <c r="AA88" s="34">
        <v>0</v>
      </c>
      <c r="AB88" s="5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16.611988790880002</v>
      </c>
      <c r="AK88" s="34">
        <v>0</v>
      </c>
      <c r="AL88" s="34">
        <f t="shared" si="67"/>
        <v>0</v>
      </c>
      <c r="AM88" s="34">
        <f t="shared" si="68"/>
        <v>0</v>
      </c>
      <c r="AN88" s="34">
        <f t="shared" si="68"/>
        <v>16.611988790880002</v>
      </c>
      <c r="AO88" s="52" t="str">
        <f>IF([1]Н0228_1037000158513_02_0_69_!DC88="","",[1]Н0228_1037000158513_02_0_69_!DC88)</f>
        <v>Повышение надежности оказываемых услуг в сфере электроэнергетики</v>
      </c>
      <c r="AP88" s="53"/>
      <c r="AQ88" s="53"/>
      <c r="AR88" s="55"/>
    </row>
    <row r="89" spans="1:44" ht="47.25" x14ac:dyDescent="0.2">
      <c r="A89" s="49" t="str">
        <f>[1]Н0228_1037000158513_02_0_69_!A89</f>
        <v>1.4</v>
      </c>
      <c r="B89" s="50" t="str">
        <f>[1]Н0228_1037000158513_02_0_69_!B89</f>
        <v>Вынос ВЛ-10кВ от ТП 116 до ТП 114а с частных территорий</v>
      </c>
      <c r="C89" s="49" t="str">
        <f>[1]Н0228_1037000158513_02_0_69_!C89</f>
        <v>J_0004500062</v>
      </c>
      <c r="D89" s="33" t="str">
        <f>[1]Н0228_1037000158513_02_0_69_!N89</f>
        <v>П</v>
      </c>
      <c r="E89" s="33">
        <f>[1]Н0228_1037000158513_02_0_69_!O89</f>
        <v>2023</v>
      </c>
      <c r="F89" s="33" t="str">
        <f>[1]Н0228_1037000158513_02_0_69_!P89</f>
        <v>нд</v>
      </c>
      <c r="G89" s="33" t="str">
        <f>[1]Н0228_1037000158513_02_0_69_!Q89</f>
        <v>2023</v>
      </c>
      <c r="H89" s="34">
        <f>[1]Н0228_1037000158513_02_0_69_!S89/1.2</f>
        <v>0</v>
      </c>
      <c r="I89" s="34">
        <f>[1]Н0228_1037000158513_02_0_69_!W89/1.2</f>
        <v>0.3854810281265823</v>
      </c>
      <c r="J89" s="34">
        <v>0</v>
      </c>
      <c r="K89" s="34">
        <f t="shared" si="70"/>
        <v>0</v>
      </c>
      <c r="L89" s="34">
        <v>0</v>
      </c>
      <c r="M89" s="34">
        <v>0</v>
      </c>
      <c r="N89" s="34">
        <v>0</v>
      </c>
      <c r="O89" s="34">
        <v>0</v>
      </c>
      <c r="P89" s="34">
        <f t="shared" si="69"/>
        <v>3.6543601466400002</v>
      </c>
      <c r="Q89" s="34">
        <v>0.24908240000000001</v>
      </c>
      <c r="R89" s="34">
        <v>1.2964745091200001</v>
      </c>
      <c r="S89" s="34">
        <v>2.1088032375200001</v>
      </c>
      <c r="T89" s="34">
        <v>0</v>
      </c>
      <c r="U89" s="34">
        <f t="shared" si="71"/>
        <v>0</v>
      </c>
      <c r="V89" s="34">
        <f t="shared" si="61"/>
        <v>0</v>
      </c>
      <c r="W89" s="34">
        <f t="shared" si="62"/>
        <v>0</v>
      </c>
      <c r="X89" s="34">
        <f t="shared" si="63"/>
        <v>0</v>
      </c>
      <c r="Y89" s="34">
        <f>Z89/9.48</f>
        <v>0.3854810281265823</v>
      </c>
      <c r="Z89" s="34">
        <f t="shared" si="65"/>
        <v>3.6543601466400002</v>
      </c>
      <c r="AA89" s="34">
        <v>0</v>
      </c>
      <c r="AB89" s="5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3.6543601466400002</v>
      </c>
      <c r="AK89" s="34">
        <v>0</v>
      </c>
      <c r="AL89" s="34">
        <f t="shared" si="67"/>
        <v>0</v>
      </c>
      <c r="AM89" s="34">
        <f t="shared" si="68"/>
        <v>0</v>
      </c>
      <c r="AN89" s="34">
        <f t="shared" si="68"/>
        <v>3.6543601466400002</v>
      </c>
      <c r="AO89" s="52" t="str">
        <f>IF([1]Н0228_1037000158513_02_0_69_!DC89="","",[1]Н0228_1037000158513_02_0_69_!DC89)</f>
        <v>Повышение надежности оказываемых услуг в сфере электроэнергетики</v>
      </c>
      <c r="AP89" s="53"/>
      <c r="AQ89" s="53"/>
      <c r="AR89" s="55"/>
    </row>
    <row r="90" spans="1:44" ht="47.25" x14ac:dyDescent="0.2">
      <c r="A90" s="49" t="str">
        <f>[1]Н0228_1037000158513_02_0_69_!A90</f>
        <v>1.5</v>
      </c>
      <c r="B90" s="50" t="str">
        <f>[1]Н0228_1037000158513_02_0_69_!B90</f>
        <v>Покупка земельных участков для целей реализации инвестиционных проектов, всего, в том числе:</v>
      </c>
      <c r="C90" s="49" t="str">
        <f>[1]Н0228_1037000158513_02_0_69_!C90</f>
        <v>Г</v>
      </c>
      <c r="D90" s="33" t="str">
        <f>[1]Н0228_1037000158513_02_0_69_!N90</f>
        <v>нд</v>
      </c>
      <c r="E90" s="33" t="str">
        <f>[1]Н0228_1037000158513_02_0_69_!O90</f>
        <v>нд</v>
      </c>
      <c r="F90" s="33" t="str">
        <f>[1]Н0228_1037000158513_02_0_69_!P90</f>
        <v>нд</v>
      </c>
      <c r="G90" s="33" t="str">
        <f>[1]Н0228_1037000158513_02_0_69_!Q90</f>
        <v>нд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f t="shared" si="68"/>
        <v>0</v>
      </c>
      <c r="AN90" s="34">
        <f t="shared" si="68"/>
        <v>0</v>
      </c>
      <c r="AO90" s="52" t="str">
        <f>IF([1]Н0228_1037000158513_02_0_69_!DC90="","",[1]Н0228_1037000158513_02_0_69_!DC90)</f>
        <v>нд</v>
      </c>
      <c r="AP90" s="53">
        <f t="shared" ref="AP90:AP127" si="72">SUM(AC90,AE90,AG90,AI90,AK90)</f>
        <v>0</v>
      </c>
      <c r="AQ90" s="53">
        <f t="shared" ref="AQ90:AQ128" si="73">SUM(AC90,AE90,AG90,AJ90,AL90)</f>
        <v>0</v>
      </c>
    </row>
    <row r="91" spans="1:44" ht="31.5" x14ac:dyDescent="0.2">
      <c r="A91" s="49" t="str">
        <f>[1]Н0228_1037000158513_02_0_69_!A91</f>
        <v>1.6</v>
      </c>
      <c r="B91" s="50" t="str">
        <f>[1]Н0228_1037000158513_02_0_69_!B91</f>
        <v>Прочие инвестиционные проекты, всего, в том числе:</v>
      </c>
      <c r="C91" s="49" t="str">
        <f>[1]Н0228_1037000158513_02_0_69_!C91</f>
        <v>Г</v>
      </c>
      <c r="D91" s="33" t="str">
        <f>[1]Н0228_1037000158513_02_0_69_!N91</f>
        <v>нд</v>
      </c>
      <c r="E91" s="33" t="str">
        <f>[1]Н0228_1037000158513_02_0_69_!O91</f>
        <v>нд</v>
      </c>
      <c r="F91" s="33" t="str">
        <f>[1]Н0228_1037000158513_02_0_69_!P91</f>
        <v>нд</v>
      </c>
      <c r="G91" s="33" t="str">
        <f>[1]Н0228_1037000158513_02_0_69_!Q91</f>
        <v>нд</v>
      </c>
      <c r="H91" s="34">
        <f>SUM(H92:H115)</f>
        <v>10.438355264593909</v>
      </c>
      <c r="I91" s="34">
        <f>SUM(I92:I115)</f>
        <v>20.073144093579895</v>
      </c>
      <c r="J91" s="34">
        <f>SUM(J92:J115)</f>
        <v>0</v>
      </c>
      <c r="K91" s="34">
        <f>SUM(K92:K115)</f>
        <v>148.58535928999999</v>
      </c>
      <c r="L91" s="34">
        <f>SUM(L92:L115)</f>
        <v>0</v>
      </c>
      <c r="M91" s="34">
        <f>SUM(M92:M115)</f>
        <v>8.7044880000000005E-2</v>
      </c>
      <c r="N91" s="34">
        <f>SUM(N92:N115)</f>
        <v>6.0081306400000001</v>
      </c>
      <c r="O91" s="34">
        <f>SUM(O92:O115)</f>
        <v>142.49018376999999</v>
      </c>
      <c r="P91" s="34">
        <f>SUM(P92:P115)</f>
        <v>160.62969741413335</v>
      </c>
      <c r="Q91" s="34">
        <f>SUM(Q92:Q115)</f>
        <v>0.83778914999999998</v>
      </c>
      <c r="R91" s="34">
        <f>SUM(R92:R115)</f>
        <v>14.114374309860001</v>
      </c>
      <c r="S91" s="34">
        <f>SUM(S92:S115)</f>
        <v>35.107029419520003</v>
      </c>
      <c r="T91" s="34">
        <f>SUM(T92:T115)</f>
        <v>112.31702544916668</v>
      </c>
      <c r="U91" s="34">
        <f>SUM(U92:U115)</f>
        <v>10.438355264593909</v>
      </c>
      <c r="V91" s="34">
        <f>SUM(V92:V115)</f>
        <v>148.58535928999999</v>
      </c>
      <c r="W91" s="34">
        <f>SUM(W92:W115)</f>
        <v>3.5756522744310573</v>
      </c>
      <c r="X91" s="34">
        <f>SUM(X92:X115)</f>
        <v>26.71012249</v>
      </c>
      <c r="Y91" s="34">
        <f>SUM(Y92:Y115)</f>
        <v>10.668509750344219</v>
      </c>
      <c r="Z91" s="34">
        <f>SUM(Z92:Z115)</f>
        <v>92.117349134133349</v>
      </c>
      <c r="AA91" s="34">
        <f>SUM(AA92:AA115)</f>
        <v>0</v>
      </c>
      <c r="AB91" s="34">
        <f>SUM(AB92:AB115)</f>
        <v>0</v>
      </c>
      <c r="AC91" s="34">
        <f>SUM(AC92:AC115)</f>
        <v>35.054397260000002</v>
      </c>
      <c r="AD91" s="34">
        <f>SUM(AD92:AD115)</f>
        <v>34.783570249999997</v>
      </c>
      <c r="AE91" s="34">
        <f>SUM(AE92:AE115)</f>
        <v>13.642150229999999</v>
      </c>
      <c r="AF91" s="34">
        <f>SUM(AF92:AF115)</f>
        <v>11.604516740000001</v>
      </c>
      <c r="AG91" s="34">
        <f>SUM(AG92:AG115)</f>
        <v>73.178689309999996</v>
      </c>
      <c r="AH91" s="34">
        <f>SUM(AH92:AH115)</f>
        <v>22.12426129</v>
      </c>
      <c r="AI91" s="34">
        <f>SUM(AI92:AI115)</f>
        <v>12.797236869999999</v>
      </c>
      <c r="AJ91" s="34">
        <f>SUM(AJ92:AJ115)</f>
        <v>78.204463514133352</v>
      </c>
      <c r="AK91" s="34">
        <f>SUM(AK92:AK115)</f>
        <v>13.912885619999999</v>
      </c>
      <c r="AL91" s="34">
        <f>SUM(AL92:AL115)</f>
        <v>13.912885619999999</v>
      </c>
      <c r="AM91" s="34">
        <f>SUM(AM92:AM115)</f>
        <v>148.58535928999999</v>
      </c>
      <c r="AN91" s="34">
        <f>SUM(AN92:AN115)</f>
        <v>160.62969741413335</v>
      </c>
      <c r="AO91" s="52" t="str">
        <f>IF([1]Н0228_1037000158513_02_0_69_!DC91="","",[1]Н0228_1037000158513_02_0_69_!DC91)</f>
        <v>нд</v>
      </c>
      <c r="AP91" s="53">
        <f t="shared" si="72"/>
        <v>148.58535928999999</v>
      </c>
      <c r="AQ91" s="53">
        <f t="shared" si="73"/>
        <v>213.99258593413333</v>
      </c>
    </row>
    <row r="92" spans="1:44" ht="47.25" x14ac:dyDescent="0.2">
      <c r="A92" s="49" t="str">
        <f>[1]Н0228_1037000158513_02_0_69_!A92</f>
        <v>1.6</v>
      </c>
      <c r="B92" s="50" t="str">
        <f>[1]Н0228_1037000158513_02_0_69_!B92</f>
        <v>Приобретение автогидроподъемника</v>
      </c>
      <c r="C92" s="49" t="str">
        <f>[1]Н0228_1037000158513_02_0_69_!C92</f>
        <v>J_0000007038</v>
      </c>
      <c r="D92" s="33" t="str">
        <f>[1]Н0228_1037000158513_02_0_69_!N92</f>
        <v>Н</v>
      </c>
      <c r="E92" s="33">
        <f>[1]Н0228_1037000158513_02_0_69_!O92</f>
        <v>2020</v>
      </c>
      <c r="F92" s="33">
        <f>[1]Н0228_1037000158513_02_0_69_!P92</f>
        <v>2024</v>
      </c>
      <c r="G92" s="33">
        <f>[1]Н0228_1037000158513_02_0_69_!Q92</f>
        <v>2024</v>
      </c>
      <c r="H92" s="34">
        <f>[1]Н0228_1037000158513_02_0_69_!S92/1.2</f>
        <v>4.0490837182741126</v>
      </c>
      <c r="I92" s="34">
        <f>[1]Н0228_1037000158513_02_0_69_!W92/1.2</f>
        <v>4.9336264112003576</v>
      </c>
      <c r="J92" s="34">
        <v>0</v>
      </c>
      <c r="K92" s="34">
        <f t="shared" ref="K92:K115" si="74">J92+V92</f>
        <v>30.509262749999998</v>
      </c>
      <c r="L92" s="34">
        <v>0</v>
      </c>
      <c r="M92" s="34">
        <v>0</v>
      </c>
      <c r="N92" s="34">
        <v>0</v>
      </c>
      <c r="O92" s="34">
        <f>38.10945767-7.60019492</f>
        <v>30.509262749999998</v>
      </c>
      <c r="P92" s="34">
        <f t="shared" ref="P92:P115" si="75">SUM(J92,Z92,AB92,AD92,AF92,AH92)</f>
        <v>36.838964703333332</v>
      </c>
      <c r="Q92" s="34">
        <v>0</v>
      </c>
      <c r="R92" s="34">
        <v>0</v>
      </c>
      <c r="S92" s="34">
        <v>0</v>
      </c>
      <c r="T92" s="34">
        <v>36.838964703333332</v>
      </c>
      <c r="U92" s="34">
        <f t="shared" ref="U92:U115" si="76">H92</f>
        <v>4.0490837182741126</v>
      </c>
      <c r="V92" s="34">
        <f t="shared" ref="V92:V115" si="77">SUM(AA92,AC92,AE92,AG92,AI92,AK92)</f>
        <v>30.509262749999998</v>
      </c>
      <c r="W92" s="34">
        <f t="shared" ref="W92:W115" si="78">X92/7.47</f>
        <v>2.1723946666666665</v>
      </c>
      <c r="X92" s="34">
        <f t="shared" ref="X92:X115" si="79">AI92+AK92</f>
        <v>16.227788159999999</v>
      </c>
      <c r="Y92" s="34">
        <f t="shared" ref="Y92:Y115" si="80">Z92/7.47</f>
        <v>3.0217824234716644</v>
      </c>
      <c r="Z92" s="34">
        <f t="shared" ref="Z92:Z115" si="81">AJ92+AL92</f>
        <v>22.572714703333332</v>
      </c>
      <c r="AA92" s="34">
        <v>0</v>
      </c>
      <c r="AB92" s="54">
        <v>0</v>
      </c>
      <c r="AC92" s="34">
        <v>6.9939661099999997</v>
      </c>
      <c r="AD92" s="34">
        <v>6.9937500000000004</v>
      </c>
      <c r="AE92" s="34">
        <v>7.2875084799999996</v>
      </c>
      <c r="AF92" s="34">
        <v>7.2725</v>
      </c>
      <c r="AG92" s="34">
        <v>0</v>
      </c>
      <c r="AH92" s="34">
        <v>0</v>
      </c>
      <c r="AI92" s="34">
        <v>7.9384067900000002</v>
      </c>
      <c r="AJ92" s="34">
        <v>14.283333333333335</v>
      </c>
      <c r="AK92" s="34">
        <v>8.2893813699999992</v>
      </c>
      <c r="AL92" s="34">
        <f t="shared" ref="AL92:AL115" si="82">AK92</f>
        <v>8.2893813699999992</v>
      </c>
      <c r="AM92" s="34">
        <f t="shared" si="68"/>
        <v>30.509262749999998</v>
      </c>
      <c r="AN92" s="34">
        <f t="shared" si="68"/>
        <v>36.838964703333332</v>
      </c>
      <c r="AO92" s="52" t="str">
        <f>IF([1]Н0228_1037000158513_02_0_69_!DC92="","",[1]Н0228_1037000158513_02_0_69_!DC92)</f>
        <v>Уточнение стоимости по отношению к планируемым ценам 2019 года.</v>
      </c>
      <c r="AP92" s="53">
        <f t="shared" si="72"/>
        <v>30.509262749999998</v>
      </c>
      <c r="AQ92" s="53">
        <f t="shared" si="73"/>
        <v>36.854189293333334</v>
      </c>
    </row>
    <row r="93" spans="1:44" ht="15.75" x14ac:dyDescent="0.2">
      <c r="A93" s="49" t="str">
        <f>[1]Н0228_1037000158513_02_0_69_!A93</f>
        <v>1.6</v>
      </c>
      <c r="B93" s="50" t="str">
        <f>[1]Н0228_1037000158513_02_0_69_!B93</f>
        <v>Приобретение автокрана</v>
      </c>
      <c r="C93" s="49" t="str">
        <f>[1]Н0228_1037000158513_02_0_69_!C93</f>
        <v>J_0000007039</v>
      </c>
      <c r="D93" s="33" t="str">
        <f>[1]Н0228_1037000158513_02_0_69_!N93</f>
        <v>Н</v>
      </c>
      <c r="E93" s="33">
        <f>[1]Н0228_1037000158513_02_0_69_!O93</f>
        <v>2020</v>
      </c>
      <c r="F93" s="33">
        <f>[1]Н0228_1037000158513_02_0_69_!P93</f>
        <v>2020</v>
      </c>
      <c r="G93" s="33">
        <f>[1]Н0228_1037000158513_02_0_69_!Q93</f>
        <v>2020</v>
      </c>
      <c r="H93" s="34">
        <f>[1]Н0228_1037000158513_02_0_69_!S93/1.2</f>
        <v>0.73023315862944171</v>
      </c>
      <c r="I93" s="34">
        <f>[1]Н0228_1037000158513_02_0_69_!W93/1.2</f>
        <v>0.84426292726461405</v>
      </c>
      <c r="J93" s="34">
        <v>0</v>
      </c>
      <c r="K93" s="34">
        <f t="shared" si="74"/>
        <v>6.3066440699999999</v>
      </c>
      <c r="L93" s="34">
        <v>0</v>
      </c>
      <c r="M93" s="34">
        <v>0</v>
      </c>
      <c r="N93" s="34">
        <v>0</v>
      </c>
      <c r="O93" s="34">
        <v>6.3066440699999999</v>
      </c>
      <c r="P93" s="34">
        <f t="shared" si="75"/>
        <v>6.29916667</v>
      </c>
      <c r="Q93" s="34">
        <v>0</v>
      </c>
      <c r="R93" s="34">
        <v>0</v>
      </c>
      <c r="S93" s="34">
        <v>0</v>
      </c>
      <c r="T93" s="34">
        <v>6.29916667</v>
      </c>
      <c r="U93" s="34">
        <f t="shared" si="76"/>
        <v>0.73023315862944171</v>
      </c>
      <c r="V93" s="34">
        <f t="shared" si="77"/>
        <v>6.3066440699999999</v>
      </c>
      <c r="W93" s="34">
        <f t="shared" si="78"/>
        <v>0</v>
      </c>
      <c r="X93" s="34">
        <f t="shared" si="79"/>
        <v>0</v>
      </c>
      <c r="Y93" s="34">
        <f t="shared" si="80"/>
        <v>0</v>
      </c>
      <c r="Z93" s="34">
        <f t="shared" si="81"/>
        <v>0</v>
      </c>
      <c r="AA93" s="34">
        <v>0</v>
      </c>
      <c r="AB93" s="54">
        <v>0</v>
      </c>
      <c r="AC93" s="34">
        <v>6.3066440699999999</v>
      </c>
      <c r="AD93" s="34">
        <v>6.29916667</v>
      </c>
      <c r="AE93" s="34">
        <v>0</v>
      </c>
      <c r="AF93" s="34">
        <v>0</v>
      </c>
      <c r="AG93" s="34">
        <v>0</v>
      </c>
      <c r="AH93" s="34">
        <f t="shared" ref="AH93:AH115" si="83">AG93</f>
        <v>0</v>
      </c>
      <c r="AI93" s="34">
        <v>0</v>
      </c>
      <c r="AJ93" s="34">
        <f t="shared" ref="AJ93:AJ115" si="84">AI93</f>
        <v>0</v>
      </c>
      <c r="AK93" s="34">
        <v>0</v>
      </c>
      <c r="AL93" s="34">
        <f t="shared" si="82"/>
        <v>0</v>
      </c>
      <c r="AM93" s="34">
        <f t="shared" si="68"/>
        <v>6.3066440699999999</v>
      </c>
      <c r="AN93" s="34">
        <f t="shared" si="68"/>
        <v>6.29916667</v>
      </c>
      <c r="AO93" s="52" t="str">
        <f>IF([1]Н0228_1037000158513_02_0_69_!DC93="","",[1]Н0228_1037000158513_02_0_69_!DC93)</f>
        <v>нд</v>
      </c>
      <c r="AP93" s="53">
        <f t="shared" si="72"/>
        <v>6.3066440699999999</v>
      </c>
      <c r="AQ93" s="53">
        <f t="shared" si="73"/>
        <v>6.3066440699999999</v>
      </c>
    </row>
    <row r="94" spans="1:44" ht="47.25" x14ac:dyDescent="0.2">
      <c r="A94" s="49" t="str">
        <f>[1]Н0228_1037000158513_02_0_69_!A94</f>
        <v>1.6</v>
      </c>
      <c r="B94" s="50" t="str">
        <f>[1]Н0228_1037000158513_02_0_69_!B94</f>
        <v>Приобретение бригадного автомобиля</v>
      </c>
      <c r="C94" s="49" t="str">
        <f>[1]Н0228_1037000158513_02_0_69_!C94</f>
        <v>J_0000007034</v>
      </c>
      <c r="D94" s="33" t="str">
        <f>[1]Н0228_1037000158513_02_0_69_!N94</f>
        <v>Н</v>
      </c>
      <c r="E94" s="33">
        <f>[1]Н0228_1037000158513_02_0_69_!O94</f>
        <v>2020</v>
      </c>
      <c r="F94" s="33">
        <f>[1]Н0228_1037000158513_02_0_69_!P94</f>
        <v>2024</v>
      </c>
      <c r="G94" s="33">
        <f>[1]Н0228_1037000158513_02_0_69_!Q94</f>
        <v>2024</v>
      </c>
      <c r="H94" s="34">
        <f>[1]Н0228_1037000158513_02_0_69_!S94/1.2</f>
        <v>0.59063028553299501</v>
      </c>
      <c r="I94" s="34">
        <f>[1]Н0228_1037000158513_02_0_69_!W94/1.2</f>
        <v>0.64537851294065152</v>
      </c>
      <c r="J94" s="34">
        <v>0</v>
      </c>
      <c r="K94" s="34">
        <f t="shared" si="74"/>
        <v>5.9240149899999999</v>
      </c>
      <c r="L94" s="34">
        <v>0</v>
      </c>
      <c r="M94" s="34">
        <v>0</v>
      </c>
      <c r="N94" s="34">
        <v>0</v>
      </c>
      <c r="O94" s="34">
        <f>5.29551082+0.62850417</f>
        <v>5.9240149899999999</v>
      </c>
      <c r="P94" s="34">
        <f t="shared" si="75"/>
        <v>4.6685783300000008</v>
      </c>
      <c r="Q94" s="34">
        <v>0</v>
      </c>
      <c r="R94" s="34">
        <v>0</v>
      </c>
      <c r="S94" s="34">
        <v>0</v>
      </c>
      <c r="T94" s="34">
        <f>P94</f>
        <v>4.6685783300000008</v>
      </c>
      <c r="U94" s="34">
        <f t="shared" si="76"/>
        <v>0.59063028553299501</v>
      </c>
      <c r="V94" s="34">
        <f t="shared" si="77"/>
        <v>5.9240149899999999</v>
      </c>
      <c r="W94" s="34">
        <f t="shared" si="78"/>
        <v>0.30180432797858098</v>
      </c>
      <c r="X94" s="34">
        <f t="shared" si="79"/>
        <v>2.25447833</v>
      </c>
      <c r="Y94" s="34">
        <f t="shared" si="80"/>
        <v>0.15414201204819278</v>
      </c>
      <c r="Z94" s="34">
        <f t="shared" si="81"/>
        <v>1.1514408300000001</v>
      </c>
      <c r="AA94" s="34">
        <v>0</v>
      </c>
      <c r="AB94" s="54">
        <v>0</v>
      </c>
      <c r="AC94" s="34">
        <v>0.97179000000000004</v>
      </c>
      <c r="AD94" s="34">
        <v>0.81963750000000002</v>
      </c>
      <c r="AE94" s="34">
        <v>1.0127466599999999</v>
      </c>
      <c r="AF94" s="34">
        <v>1.0125</v>
      </c>
      <c r="AG94" s="34">
        <v>1.6849999999999998</v>
      </c>
      <c r="AH94" s="34">
        <v>1.6850000000000001</v>
      </c>
      <c r="AI94" s="34">
        <v>1.1030374999999999</v>
      </c>
      <c r="AJ94" s="34">
        <v>0</v>
      </c>
      <c r="AK94" s="34">
        <v>1.1514408300000001</v>
      </c>
      <c r="AL94" s="34">
        <f t="shared" si="82"/>
        <v>1.1514408300000001</v>
      </c>
      <c r="AM94" s="34">
        <f t="shared" si="68"/>
        <v>5.9240149899999999</v>
      </c>
      <c r="AN94" s="34">
        <f t="shared" si="68"/>
        <v>4.6685783299999999</v>
      </c>
      <c r="AO94" s="52" t="str">
        <f>IF([1]Н0228_1037000158513_02_0_69_!DC94="","",[1]Н0228_1037000158513_02_0_69_!DC94)</f>
        <v>Исключение мероприятий в целях включения более приоритетных проектов</v>
      </c>
      <c r="AP94" s="53">
        <f t="shared" si="72"/>
        <v>5.9240149899999999</v>
      </c>
      <c r="AQ94" s="53">
        <f t="shared" si="73"/>
        <v>4.8209774899999998</v>
      </c>
    </row>
    <row r="95" spans="1:44" ht="15.75" x14ac:dyDescent="0.2">
      <c r="A95" s="49" t="str">
        <f>[1]Н0228_1037000158513_02_0_69_!A95</f>
        <v>1.6</v>
      </c>
      <c r="B95" s="50" t="str">
        <f>[1]Н0228_1037000158513_02_0_69_!B95</f>
        <v>Приобретение дробилки</v>
      </c>
      <c r="C95" s="49" t="str">
        <f>[1]Н0228_1037000158513_02_0_69_!C95</f>
        <v>J_0000007041</v>
      </c>
      <c r="D95" s="33" t="str">
        <f>[1]Н0228_1037000158513_02_0_69_!N95</f>
        <v>Н</v>
      </c>
      <c r="E95" s="33">
        <f>[1]Н0228_1037000158513_02_0_69_!O95</f>
        <v>2020</v>
      </c>
      <c r="F95" s="33">
        <f>[1]Н0228_1037000158513_02_0_69_!P95</f>
        <v>2020</v>
      </c>
      <c r="G95" s="33">
        <f>[1]Н0228_1037000158513_02_0_69_!Q95</f>
        <v>2020</v>
      </c>
      <c r="H95" s="34">
        <f>[1]Н0228_1037000158513_02_0_69_!S95/1.2</f>
        <v>3.6406408629441625E-2</v>
      </c>
      <c r="I95" s="34">
        <f>[1]Н0228_1037000158513_02_0_69_!W95/1.2</f>
        <v>3.8404618473895584E-2</v>
      </c>
      <c r="J95" s="34">
        <v>0</v>
      </c>
      <c r="K95" s="34">
        <f t="shared" si="74"/>
        <v>0.28688249999999998</v>
      </c>
      <c r="L95" s="34">
        <v>0</v>
      </c>
      <c r="M95" s="34">
        <v>0</v>
      </c>
      <c r="N95" s="34">
        <v>0</v>
      </c>
      <c r="O95" s="34">
        <v>0.28688249999999998</v>
      </c>
      <c r="P95" s="34">
        <f t="shared" si="75"/>
        <v>0.29340275999999998</v>
      </c>
      <c r="Q95" s="34">
        <v>0</v>
      </c>
      <c r="R95" s="34">
        <v>0</v>
      </c>
      <c r="S95" s="34">
        <v>0</v>
      </c>
      <c r="T95" s="34">
        <v>0.29340275999999998</v>
      </c>
      <c r="U95" s="34">
        <f t="shared" si="76"/>
        <v>3.6406408629441625E-2</v>
      </c>
      <c r="V95" s="34">
        <f t="shared" si="77"/>
        <v>0.28688249999999998</v>
      </c>
      <c r="W95" s="34">
        <f t="shared" si="78"/>
        <v>0</v>
      </c>
      <c r="X95" s="34">
        <f t="shared" si="79"/>
        <v>0</v>
      </c>
      <c r="Y95" s="34">
        <f t="shared" si="80"/>
        <v>0</v>
      </c>
      <c r="Z95" s="34">
        <f t="shared" si="81"/>
        <v>0</v>
      </c>
      <c r="AA95" s="34">
        <v>0</v>
      </c>
      <c r="AB95" s="54">
        <v>0</v>
      </c>
      <c r="AC95" s="34">
        <v>0.28688249999999998</v>
      </c>
      <c r="AD95" s="34">
        <v>0.29340275999999998</v>
      </c>
      <c r="AE95" s="34">
        <v>0</v>
      </c>
      <c r="AF95" s="34">
        <v>0</v>
      </c>
      <c r="AG95" s="34">
        <v>0</v>
      </c>
      <c r="AH95" s="34">
        <f t="shared" si="83"/>
        <v>0</v>
      </c>
      <c r="AI95" s="34">
        <v>0</v>
      </c>
      <c r="AJ95" s="34">
        <f t="shared" si="84"/>
        <v>0</v>
      </c>
      <c r="AK95" s="34">
        <v>0</v>
      </c>
      <c r="AL95" s="34">
        <f t="shared" si="82"/>
        <v>0</v>
      </c>
      <c r="AM95" s="34">
        <f t="shared" ref="AM95:AN120" si="85">SUM(AC95,AE95,AG95,AI95,AK95)</f>
        <v>0.28688249999999998</v>
      </c>
      <c r="AN95" s="34">
        <f t="shared" si="85"/>
        <v>0.29340275999999998</v>
      </c>
      <c r="AO95" s="52" t="str">
        <f>IF([1]Н0228_1037000158513_02_0_69_!DC95="","",[1]Н0228_1037000158513_02_0_69_!DC95)</f>
        <v>нд</v>
      </c>
      <c r="AP95" s="53">
        <f t="shared" si="72"/>
        <v>0.28688249999999998</v>
      </c>
      <c r="AQ95" s="53">
        <f t="shared" si="73"/>
        <v>0.28688249999999998</v>
      </c>
    </row>
    <row r="96" spans="1:44" ht="31.5" x14ac:dyDescent="0.2">
      <c r="A96" s="49" t="str">
        <f>[1]Н0228_1037000158513_02_0_69_!A96</f>
        <v>1.6</v>
      </c>
      <c r="B96" s="50" t="str">
        <f>[1]Н0228_1037000158513_02_0_69_!B96</f>
        <v>Приобретение информационно-вычислительной техники</v>
      </c>
      <c r="C96" s="49" t="str">
        <f>[1]Н0228_1037000158513_02_0_69_!C96</f>
        <v>J_0000000814</v>
      </c>
      <c r="D96" s="33" t="str">
        <f>[1]Н0228_1037000158513_02_0_69_!N96</f>
        <v>Н</v>
      </c>
      <c r="E96" s="33">
        <f>[1]Н0228_1037000158513_02_0_69_!O96</f>
        <v>2020</v>
      </c>
      <c r="F96" s="33">
        <f>[1]Н0228_1037000158513_02_0_69_!P96</f>
        <v>2024</v>
      </c>
      <c r="G96" s="33">
        <f>[1]Н0228_1037000158513_02_0_69_!Q96</f>
        <v>2024</v>
      </c>
      <c r="H96" s="34">
        <f>[1]Н0228_1037000158513_02_0_69_!S96/1.2</f>
        <v>0.8773260824873097</v>
      </c>
      <c r="I96" s="34">
        <f>[1]Н0228_1037000158513_02_0_69_!W96/1.2</f>
        <v>1.0902522501115572</v>
      </c>
      <c r="J96" s="34">
        <v>0</v>
      </c>
      <c r="K96" s="34">
        <f t="shared" si="74"/>
        <v>8.1421540400000012</v>
      </c>
      <c r="L96" s="34">
        <v>0</v>
      </c>
      <c r="M96" s="34">
        <v>8.7044880000000005E-2</v>
      </c>
      <c r="N96" s="34">
        <v>6.0081306400000001</v>
      </c>
      <c r="O96" s="34">
        <v>2.0469785200000001</v>
      </c>
      <c r="P96" s="34">
        <f t="shared" si="75"/>
        <v>7.8987317399999997</v>
      </c>
      <c r="Q96" s="34">
        <v>0</v>
      </c>
      <c r="R96" s="34">
        <v>7.79302365E-2</v>
      </c>
      <c r="S96" s="34">
        <v>4.7318670676000005</v>
      </c>
      <c r="T96" s="34">
        <v>3.0889344425000003</v>
      </c>
      <c r="U96" s="34">
        <f t="shared" si="76"/>
        <v>0.8773260824873097</v>
      </c>
      <c r="V96" s="34">
        <f t="shared" si="77"/>
        <v>8.1421540400000012</v>
      </c>
      <c r="W96" s="34">
        <f t="shared" si="78"/>
        <v>0.44847159705488621</v>
      </c>
      <c r="X96" s="34">
        <f t="shared" si="79"/>
        <v>3.3500828299999998</v>
      </c>
      <c r="Y96" s="34">
        <f t="shared" si="80"/>
        <v>0.44847159705488621</v>
      </c>
      <c r="Z96" s="34">
        <f t="shared" si="81"/>
        <v>3.3500828299999998</v>
      </c>
      <c r="AA96" s="34">
        <v>0</v>
      </c>
      <c r="AB96" s="54">
        <v>0</v>
      </c>
      <c r="AC96" s="34">
        <v>1.86314808</v>
      </c>
      <c r="AD96" s="34">
        <v>1.8567799899999999</v>
      </c>
      <c r="AE96" s="34">
        <v>1.59937241</v>
      </c>
      <c r="AF96" s="34">
        <v>1.3195167400000001</v>
      </c>
      <c r="AG96" s="34">
        <v>1.3295507200000001</v>
      </c>
      <c r="AH96" s="34">
        <v>1.37235218</v>
      </c>
      <c r="AI96" s="34">
        <v>1.32632883</v>
      </c>
      <c r="AJ96" s="34">
        <f t="shared" si="84"/>
        <v>1.32632883</v>
      </c>
      <c r="AK96" s="34">
        <v>2.0237539999999998</v>
      </c>
      <c r="AL96" s="34">
        <f t="shared" si="82"/>
        <v>2.0237539999999998</v>
      </c>
      <c r="AM96" s="34">
        <f t="shared" si="85"/>
        <v>8.1421540400000012</v>
      </c>
      <c r="AN96" s="34">
        <f t="shared" si="85"/>
        <v>7.8987317400000006</v>
      </c>
      <c r="AO96" s="52" t="str">
        <f>IF([1]Н0228_1037000158513_02_0_69_!DC96="","",[1]Н0228_1037000158513_02_0_69_!DC96)</f>
        <v>нд</v>
      </c>
      <c r="AP96" s="53">
        <f t="shared" si="72"/>
        <v>8.1421540400000012</v>
      </c>
      <c r="AQ96" s="53">
        <f t="shared" si="73"/>
        <v>8.1421540400000012</v>
      </c>
      <c r="AR96" s="55">
        <f>SUM(AD96,AF96,AH96)</f>
        <v>4.5486489099999998</v>
      </c>
    </row>
    <row r="97" spans="1:44" ht="47.25" x14ac:dyDescent="0.2">
      <c r="A97" s="49" t="str">
        <f>[1]Н0228_1037000158513_02_0_69_!A97</f>
        <v>1.6</v>
      </c>
      <c r="B97" s="50" t="str">
        <f>[1]Н0228_1037000158513_02_0_69_!B97</f>
        <v>Приобретение легкового служебного автомобиля</v>
      </c>
      <c r="C97" s="49" t="str">
        <f>[1]Н0228_1037000158513_02_0_69_!C97</f>
        <v>J_0000007035</v>
      </c>
      <c r="D97" s="33" t="str">
        <f>[1]Н0228_1037000158513_02_0_69_!N97</f>
        <v>Н</v>
      </c>
      <c r="E97" s="33">
        <f>[1]Н0228_1037000158513_02_0_69_!O97</f>
        <v>2020</v>
      </c>
      <c r="F97" s="33">
        <f>[1]Н0228_1037000158513_02_0_69_!P97</f>
        <v>2024</v>
      </c>
      <c r="G97" s="33">
        <f>[1]Н0228_1037000158513_02_0_69_!Q97</f>
        <v>2024</v>
      </c>
      <c r="H97" s="34">
        <f>[1]Н0228_1037000158513_02_0_69_!S97/1.2</f>
        <v>0.22995981598984774</v>
      </c>
      <c r="I97" s="34">
        <f>[1]Н0228_1037000158513_02_0_69_!W97/1.2</f>
        <v>0.29716400111557345</v>
      </c>
      <c r="J97" s="34">
        <v>0</v>
      </c>
      <c r="K97" s="34">
        <f t="shared" si="74"/>
        <v>2.64927884</v>
      </c>
      <c r="L97" s="34">
        <v>0</v>
      </c>
      <c r="M97" s="34">
        <v>0</v>
      </c>
      <c r="N97" s="34">
        <v>0</v>
      </c>
      <c r="O97" s="34">
        <f>2.06178843+0.58749041</f>
        <v>2.64927884</v>
      </c>
      <c r="P97" s="34">
        <f t="shared" si="75"/>
        <v>1.8254760800000001</v>
      </c>
      <c r="Q97" s="34">
        <v>0</v>
      </c>
      <c r="R97" s="34">
        <v>0</v>
      </c>
      <c r="S97" s="34">
        <v>0</v>
      </c>
      <c r="T97" s="34">
        <f>P97</f>
        <v>1.8254760800000001</v>
      </c>
      <c r="U97" s="34">
        <f t="shared" si="76"/>
        <v>0.22995981598984774</v>
      </c>
      <c r="V97" s="34">
        <f t="shared" si="77"/>
        <v>2.64927884</v>
      </c>
      <c r="W97" s="34">
        <f t="shared" si="78"/>
        <v>0.1175064484605087</v>
      </c>
      <c r="X97" s="34">
        <f t="shared" si="79"/>
        <v>0.87777316999999999</v>
      </c>
      <c r="Y97" s="34">
        <f t="shared" si="80"/>
        <v>6.0014647925033471E-2</v>
      </c>
      <c r="Z97" s="34">
        <f t="shared" si="81"/>
        <v>0.44830942000000001</v>
      </c>
      <c r="AA97" s="34">
        <v>0</v>
      </c>
      <c r="AB97" s="54">
        <v>0</v>
      </c>
      <c r="AC97" s="34">
        <v>0.378363</v>
      </c>
      <c r="AD97" s="34">
        <v>0.37833333000000002</v>
      </c>
      <c r="AE97" s="34">
        <v>0.39430934000000001</v>
      </c>
      <c r="AF97" s="34">
        <v>0</v>
      </c>
      <c r="AG97" s="34">
        <v>0.99883332999999996</v>
      </c>
      <c r="AH97" s="34">
        <v>0.99883332999999996</v>
      </c>
      <c r="AI97" s="34">
        <v>0.42946374999999998</v>
      </c>
      <c r="AJ97" s="34">
        <v>0</v>
      </c>
      <c r="AK97" s="34">
        <v>0.44830942000000001</v>
      </c>
      <c r="AL97" s="34">
        <f t="shared" si="82"/>
        <v>0.44830942000000001</v>
      </c>
      <c r="AM97" s="34">
        <f t="shared" si="85"/>
        <v>2.64927884</v>
      </c>
      <c r="AN97" s="34">
        <f t="shared" si="85"/>
        <v>1.8254760799999998</v>
      </c>
      <c r="AO97" s="52" t="str">
        <f>IF([1]Н0228_1037000158513_02_0_69_!DC97="","",[1]Н0228_1037000158513_02_0_69_!DC97)</f>
        <v>Исключение мероприятий в целях включения более приоритетных проектов</v>
      </c>
      <c r="AP97" s="53">
        <f t="shared" si="72"/>
        <v>2.64927884</v>
      </c>
      <c r="AQ97" s="53">
        <f t="shared" si="73"/>
        <v>2.21981509</v>
      </c>
    </row>
    <row r="98" spans="1:44" ht="15.75" x14ac:dyDescent="0.2">
      <c r="A98" s="49" t="str">
        <f>[1]Н0228_1037000158513_02_0_69_!A98</f>
        <v>1.6</v>
      </c>
      <c r="B98" s="50" t="str">
        <f>[1]Н0228_1037000158513_02_0_69_!B98</f>
        <v>Приобретение листогибочного пресса</v>
      </c>
      <c r="C98" s="49" t="str">
        <f>[1]Н0228_1037000158513_02_0_69_!C98</f>
        <v>J_0000000848</v>
      </c>
      <c r="D98" s="33" t="str">
        <f>[1]Н0228_1037000158513_02_0_69_!N98</f>
        <v>Н</v>
      </c>
      <c r="E98" s="33">
        <f>[1]Н0228_1037000158513_02_0_69_!O98</f>
        <v>2020</v>
      </c>
      <c r="F98" s="33">
        <f>[1]Н0228_1037000158513_02_0_69_!P98</f>
        <v>2020</v>
      </c>
      <c r="G98" s="33">
        <f>[1]Н0228_1037000158513_02_0_69_!Q98</f>
        <v>2020</v>
      </c>
      <c r="H98" s="34">
        <f>[1]Н0228_1037000158513_02_0_69_!S98/1.2</f>
        <v>0.13627237690355332</v>
      </c>
      <c r="I98" s="34">
        <f>[1]Н0228_1037000158513_02_0_69_!W98/1.2</f>
        <v>0.15007693328871041</v>
      </c>
      <c r="J98" s="34">
        <v>0</v>
      </c>
      <c r="K98" s="34">
        <f t="shared" si="74"/>
        <v>1.1210746899999999</v>
      </c>
      <c r="L98" s="34">
        <v>0</v>
      </c>
      <c r="M98" s="34">
        <v>0</v>
      </c>
      <c r="N98" s="34">
        <v>0</v>
      </c>
      <c r="O98" s="34">
        <v>1.1210746899999999</v>
      </c>
      <c r="P98" s="34">
        <f t="shared" si="75"/>
        <v>0.91500000000000004</v>
      </c>
      <c r="Q98" s="34">
        <v>0</v>
      </c>
      <c r="R98" s="34">
        <v>0</v>
      </c>
      <c r="S98" s="34">
        <v>0</v>
      </c>
      <c r="T98" s="34">
        <v>0.91500000000000004</v>
      </c>
      <c r="U98" s="34">
        <f t="shared" si="76"/>
        <v>0.13627237690355332</v>
      </c>
      <c r="V98" s="34">
        <f t="shared" si="77"/>
        <v>1.1210746899999999</v>
      </c>
      <c r="W98" s="34">
        <f t="shared" si="78"/>
        <v>0</v>
      </c>
      <c r="X98" s="34">
        <f t="shared" si="79"/>
        <v>0</v>
      </c>
      <c r="Y98" s="34">
        <f t="shared" si="80"/>
        <v>0</v>
      </c>
      <c r="Z98" s="34">
        <f t="shared" si="81"/>
        <v>0</v>
      </c>
      <c r="AA98" s="34">
        <v>0</v>
      </c>
      <c r="AB98" s="54">
        <v>0</v>
      </c>
      <c r="AC98" s="34">
        <v>1.1210746899999999</v>
      </c>
      <c r="AD98" s="34">
        <v>0.91500000000000004</v>
      </c>
      <c r="AE98" s="34">
        <v>0</v>
      </c>
      <c r="AF98" s="34">
        <v>0</v>
      </c>
      <c r="AG98" s="34">
        <v>0</v>
      </c>
      <c r="AH98" s="34">
        <f t="shared" si="83"/>
        <v>0</v>
      </c>
      <c r="AI98" s="34">
        <v>0</v>
      </c>
      <c r="AJ98" s="34">
        <f t="shared" si="84"/>
        <v>0</v>
      </c>
      <c r="AK98" s="34">
        <v>0</v>
      </c>
      <c r="AL98" s="34">
        <f t="shared" si="82"/>
        <v>0</v>
      </c>
      <c r="AM98" s="34">
        <f t="shared" si="85"/>
        <v>1.1210746899999999</v>
      </c>
      <c r="AN98" s="34">
        <f t="shared" si="85"/>
        <v>0.91500000000000004</v>
      </c>
      <c r="AO98" s="52" t="str">
        <f>IF([1]Н0228_1037000158513_02_0_69_!DC98="","",[1]Н0228_1037000158513_02_0_69_!DC98)</f>
        <v>нд</v>
      </c>
      <c r="AP98" s="53">
        <f t="shared" si="72"/>
        <v>1.1210746899999999</v>
      </c>
      <c r="AQ98" s="53">
        <f t="shared" si="73"/>
        <v>1.1210746899999999</v>
      </c>
    </row>
    <row r="99" spans="1:44" ht="15.75" x14ac:dyDescent="0.2">
      <c r="A99" s="49" t="str">
        <f>[1]Н0228_1037000158513_02_0_69_!A99</f>
        <v>1.6</v>
      </c>
      <c r="B99" s="50" t="str">
        <f>[1]Н0228_1037000158513_02_0_69_!B99</f>
        <v>Приобретение самосвала</v>
      </c>
      <c r="C99" s="49" t="str">
        <f>[1]Н0228_1037000158513_02_0_69_!C99</f>
        <v>J_0000007036</v>
      </c>
      <c r="D99" s="33" t="str">
        <f>[1]Н0228_1037000158513_02_0_69_!N99</f>
        <v>Н</v>
      </c>
      <c r="E99" s="33">
        <f>[1]Н0228_1037000158513_02_0_69_!O99</f>
        <v>2020</v>
      </c>
      <c r="F99" s="33">
        <f>[1]Н0228_1037000158513_02_0_69_!P99</f>
        <v>2020</v>
      </c>
      <c r="G99" s="33">
        <f>[1]Н0228_1037000158513_02_0_69_!Q99</f>
        <v>2020</v>
      </c>
      <c r="H99" s="34">
        <f>[1]Н0228_1037000158513_02_0_69_!S99/1.2</f>
        <v>0.20143250507614213</v>
      </c>
      <c r="I99" s="34">
        <f>[1]Н0228_1037000158513_02_0_69_!W99/1.2</f>
        <v>0.23288725568942437</v>
      </c>
      <c r="J99" s="34">
        <v>0</v>
      </c>
      <c r="K99" s="34">
        <f t="shared" si="74"/>
        <v>1.7396678000000001</v>
      </c>
      <c r="L99" s="34">
        <v>0</v>
      </c>
      <c r="M99" s="34">
        <v>0</v>
      </c>
      <c r="N99" s="34">
        <v>0</v>
      </c>
      <c r="O99" s="34">
        <v>1.7396678000000001</v>
      </c>
      <c r="P99" s="34">
        <f t="shared" si="75"/>
        <v>2.1791666699999999</v>
      </c>
      <c r="Q99" s="34">
        <v>0</v>
      </c>
      <c r="R99" s="34">
        <v>0</v>
      </c>
      <c r="S99" s="34">
        <v>0</v>
      </c>
      <c r="T99" s="34">
        <v>2.1791666699999999</v>
      </c>
      <c r="U99" s="34">
        <f t="shared" si="76"/>
        <v>0.20143250507614213</v>
      </c>
      <c r="V99" s="34">
        <f t="shared" si="77"/>
        <v>1.7396678000000001</v>
      </c>
      <c r="W99" s="34">
        <f t="shared" si="78"/>
        <v>0</v>
      </c>
      <c r="X99" s="34">
        <f t="shared" si="79"/>
        <v>0</v>
      </c>
      <c r="Y99" s="34">
        <f t="shared" si="80"/>
        <v>0</v>
      </c>
      <c r="Z99" s="34">
        <f t="shared" si="81"/>
        <v>0</v>
      </c>
      <c r="AA99" s="34">
        <v>0</v>
      </c>
      <c r="AB99" s="54">
        <v>0</v>
      </c>
      <c r="AC99" s="34">
        <v>1.7396678000000001</v>
      </c>
      <c r="AD99" s="34">
        <v>2.1791666699999999</v>
      </c>
      <c r="AE99" s="34">
        <v>0</v>
      </c>
      <c r="AF99" s="34">
        <v>0</v>
      </c>
      <c r="AG99" s="34">
        <v>0</v>
      </c>
      <c r="AH99" s="34">
        <f t="shared" si="83"/>
        <v>0</v>
      </c>
      <c r="AI99" s="34">
        <v>0</v>
      </c>
      <c r="AJ99" s="34">
        <f t="shared" si="84"/>
        <v>0</v>
      </c>
      <c r="AK99" s="34">
        <v>0</v>
      </c>
      <c r="AL99" s="34">
        <f t="shared" si="82"/>
        <v>0</v>
      </c>
      <c r="AM99" s="34">
        <f t="shared" si="85"/>
        <v>1.7396678000000001</v>
      </c>
      <c r="AN99" s="34">
        <f t="shared" si="85"/>
        <v>2.1791666699999999</v>
      </c>
      <c r="AO99" s="52" t="str">
        <f>IF([1]Н0228_1037000158513_02_0_69_!DC99="","",[1]Н0228_1037000158513_02_0_69_!DC99)</f>
        <v>нд</v>
      </c>
      <c r="AP99" s="53">
        <f t="shared" si="72"/>
        <v>1.7396678000000001</v>
      </c>
      <c r="AQ99" s="53">
        <f t="shared" si="73"/>
        <v>1.7396678000000001</v>
      </c>
    </row>
    <row r="100" spans="1:44" ht="31.5" x14ac:dyDescent="0.2">
      <c r="A100" s="49" t="str">
        <f>[1]Н0228_1037000158513_02_0_69_!A100</f>
        <v>1.6</v>
      </c>
      <c r="B100" s="50" t="str">
        <f>[1]Н0228_1037000158513_02_0_69_!B100</f>
        <v>Приобретение токарно-винторезочного станка</v>
      </c>
      <c r="C100" s="49" t="str">
        <f>[1]Н0228_1037000158513_02_0_69_!C100</f>
        <v>J_0000000849</v>
      </c>
      <c r="D100" s="33" t="str">
        <f>[1]Н0228_1037000158513_02_0_69_!N100</f>
        <v>Н</v>
      </c>
      <c r="E100" s="33">
        <f>[1]Н0228_1037000158513_02_0_69_!O100</f>
        <v>2021</v>
      </c>
      <c r="F100" s="33">
        <f>[1]Н0228_1037000158513_02_0_69_!P100</f>
        <v>2021</v>
      </c>
      <c r="G100" s="33">
        <f>[1]Н0228_1037000158513_02_0_69_!Q100</f>
        <v>2021</v>
      </c>
      <c r="H100" s="34">
        <f>[1]Н0228_1037000158513_02_0_69_!S100/1.2</f>
        <v>0.15725465355329951</v>
      </c>
      <c r="I100" s="34">
        <f>[1]Н0228_1037000158513_02_0_69_!W100/1.2</f>
        <v>0.18048371374386435</v>
      </c>
      <c r="J100" s="34">
        <v>0</v>
      </c>
      <c r="K100" s="34">
        <f t="shared" si="74"/>
        <v>1.34821334</v>
      </c>
      <c r="L100" s="34">
        <v>0</v>
      </c>
      <c r="M100" s="34">
        <v>0</v>
      </c>
      <c r="N100" s="34">
        <v>0</v>
      </c>
      <c r="O100" s="34">
        <v>1.34821334</v>
      </c>
      <c r="P100" s="34">
        <f t="shared" si="75"/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f t="shared" si="76"/>
        <v>0.15725465355329951</v>
      </c>
      <c r="V100" s="34">
        <f t="shared" si="77"/>
        <v>1.34821334</v>
      </c>
      <c r="W100" s="34">
        <f t="shared" si="78"/>
        <v>0</v>
      </c>
      <c r="X100" s="34">
        <f t="shared" si="79"/>
        <v>0</v>
      </c>
      <c r="Y100" s="34">
        <f t="shared" si="80"/>
        <v>0</v>
      </c>
      <c r="Z100" s="34">
        <f t="shared" si="81"/>
        <v>0</v>
      </c>
      <c r="AA100" s="34">
        <v>0</v>
      </c>
      <c r="AB100" s="54">
        <v>0</v>
      </c>
      <c r="AC100" s="34">
        <v>0</v>
      </c>
      <c r="AD100" s="34">
        <v>0</v>
      </c>
      <c r="AE100" s="34">
        <v>1.34821334</v>
      </c>
      <c r="AF100" s="34">
        <v>0</v>
      </c>
      <c r="AG100" s="34">
        <v>0</v>
      </c>
      <c r="AH100" s="34">
        <f t="shared" si="83"/>
        <v>0</v>
      </c>
      <c r="AI100" s="34">
        <v>0</v>
      </c>
      <c r="AJ100" s="34">
        <f t="shared" si="84"/>
        <v>0</v>
      </c>
      <c r="AK100" s="34">
        <v>0</v>
      </c>
      <c r="AL100" s="34">
        <f t="shared" si="82"/>
        <v>0</v>
      </c>
      <c r="AM100" s="34">
        <f t="shared" si="85"/>
        <v>1.34821334</v>
      </c>
      <c r="AN100" s="34">
        <f t="shared" si="85"/>
        <v>0</v>
      </c>
      <c r="AO100" s="52" t="str">
        <f>IF([1]Н0228_1037000158513_02_0_69_!DC100="","",[1]Н0228_1037000158513_02_0_69_!DC100)</f>
        <v>нд</v>
      </c>
      <c r="AP100" s="53">
        <f t="shared" si="72"/>
        <v>1.34821334</v>
      </c>
      <c r="AQ100" s="53">
        <f t="shared" si="73"/>
        <v>1.34821334</v>
      </c>
    </row>
    <row r="101" spans="1:44" ht="15.75" x14ac:dyDescent="0.2">
      <c r="A101" s="49" t="str">
        <f>[1]Н0228_1037000158513_02_0_69_!A101</f>
        <v>1.6</v>
      </c>
      <c r="B101" s="50" t="str">
        <f>[1]Н0228_1037000158513_02_0_69_!B101</f>
        <v>Приобретение фрезерного станка</v>
      </c>
      <c r="C101" s="49" t="str">
        <f>[1]Н0228_1037000158513_02_0_69_!C101</f>
        <v>J_0000000850</v>
      </c>
      <c r="D101" s="33" t="str">
        <f>[1]Н0228_1037000158513_02_0_69_!N101</f>
        <v>Н</v>
      </c>
      <c r="E101" s="33">
        <f>[1]Н0228_1037000158513_02_0_69_!O101</f>
        <v>2022</v>
      </c>
      <c r="F101" s="33">
        <f>[1]Н0228_1037000158513_02_0_69_!P101</f>
        <v>2022</v>
      </c>
      <c r="G101" s="33" t="str">
        <f>[1]Н0228_1037000158513_02_0_69_!Q101</f>
        <v>нд</v>
      </c>
      <c r="H101" s="34">
        <f>[1]Н0228_1037000158513_02_0_69_!S101/1.2</f>
        <v>0.16661421319796957</v>
      </c>
      <c r="I101" s="34">
        <f>[1]Н0228_1037000158513_02_0_69_!W101/1.2</f>
        <v>0</v>
      </c>
      <c r="J101" s="34">
        <v>0</v>
      </c>
      <c r="K101" s="34">
        <f t="shared" si="74"/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f t="shared" si="75"/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f t="shared" si="76"/>
        <v>0.16661421319796957</v>
      </c>
      <c r="V101" s="34">
        <f t="shared" si="77"/>
        <v>0</v>
      </c>
      <c r="W101" s="34">
        <f t="shared" si="78"/>
        <v>0</v>
      </c>
      <c r="X101" s="34">
        <f t="shared" si="79"/>
        <v>0</v>
      </c>
      <c r="Y101" s="34">
        <f t="shared" si="80"/>
        <v>0</v>
      </c>
      <c r="Z101" s="34">
        <f t="shared" si="81"/>
        <v>0</v>
      </c>
      <c r="AA101" s="34">
        <v>0</v>
      </c>
      <c r="AB101" s="5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f t="shared" si="84"/>
        <v>0</v>
      </c>
      <c r="AK101" s="34">
        <v>0</v>
      </c>
      <c r="AL101" s="34">
        <f t="shared" si="82"/>
        <v>0</v>
      </c>
      <c r="AM101" s="34">
        <f t="shared" si="85"/>
        <v>0</v>
      </c>
      <c r="AN101" s="34">
        <f t="shared" si="85"/>
        <v>0</v>
      </c>
      <c r="AO101" s="52" t="str">
        <f>IF([1]Н0228_1037000158513_02_0_69_!DC101="","",[1]Н0228_1037000158513_02_0_69_!DC101)</f>
        <v>нд</v>
      </c>
      <c r="AP101" s="53">
        <f t="shared" si="72"/>
        <v>0</v>
      </c>
      <c r="AQ101" s="53">
        <f t="shared" si="73"/>
        <v>0</v>
      </c>
    </row>
    <row r="102" spans="1:44" ht="15.75" x14ac:dyDescent="0.2">
      <c r="A102" s="49" t="str">
        <f>[1]Н0228_1037000158513_02_0_69_!A102</f>
        <v>1.6</v>
      </c>
      <c r="B102" s="50" t="str">
        <f>[1]Н0228_1037000158513_02_0_69_!B102</f>
        <v>Приобретение эвакуатора</v>
      </c>
      <c r="C102" s="49" t="str">
        <f>[1]Н0228_1037000158513_02_0_69_!C102</f>
        <v>J_0000007040</v>
      </c>
      <c r="D102" s="33" t="str">
        <f>[1]Н0228_1037000158513_02_0_69_!N102</f>
        <v>Н</v>
      </c>
      <c r="E102" s="33" t="str">
        <f>[1]Н0228_1037000158513_02_0_69_!O102</f>
        <v>нд</v>
      </c>
      <c r="F102" s="33" t="str">
        <f>[1]Н0228_1037000158513_02_0_69_!P102</f>
        <v>нд</v>
      </c>
      <c r="G102" s="33" t="str">
        <f>[1]Н0228_1037000158513_02_0_69_!Q102</f>
        <v>нд</v>
      </c>
      <c r="H102" s="34">
        <f>[1]Н0228_1037000158513_02_0_69_!S102/1.2</f>
        <v>0</v>
      </c>
      <c r="I102" s="34">
        <f>[1]Н0228_1037000158513_02_0_69_!W102/1.2</f>
        <v>0</v>
      </c>
      <c r="J102" s="34">
        <v>0</v>
      </c>
      <c r="K102" s="34">
        <f t="shared" si="74"/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f t="shared" si="75"/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f t="shared" si="76"/>
        <v>0</v>
      </c>
      <c r="V102" s="34">
        <f t="shared" si="77"/>
        <v>0</v>
      </c>
      <c r="W102" s="34">
        <f t="shared" si="78"/>
        <v>0</v>
      </c>
      <c r="X102" s="34">
        <f t="shared" si="79"/>
        <v>0</v>
      </c>
      <c r="Y102" s="34">
        <f t="shared" si="80"/>
        <v>0</v>
      </c>
      <c r="Z102" s="34">
        <f t="shared" si="81"/>
        <v>0</v>
      </c>
      <c r="AA102" s="34">
        <v>0</v>
      </c>
      <c r="AB102" s="5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f t="shared" si="83"/>
        <v>0</v>
      </c>
      <c r="AI102" s="34">
        <v>0</v>
      </c>
      <c r="AJ102" s="34">
        <f t="shared" si="84"/>
        <v>0</v>
      </c>
      <c r="AK102" s="34">
        <v>0</v>
      </c>
      <c r="AL102" s="34">
        <f t="shared" si="82"/>
        <v>0</v>
      </c>
      <c r="AM102" s="34">
        <f t="shared" si="85"/>
        <v>0</v>
      </c>
      <c r="AN102" s="34">
        <f t="shared" si="85"/>
        <v>0</v>
      </c>
      <c r="AO102" s="52" t="str">
        <f>IF([1]Н0228_1037000158513_02_0_69_!DC102="","",[1]Н0228_1037000158513_02_0_69_!DC102)</f>
        <v>нд</v>
      </c>
      <c r="AP102" s="53">
        <f t="shared" si="72"/>
        <v>0</v>
      </c>
      <c r="AQ102" s="53">
        <f t="shared" si="73"/>
        <v>0</v>
      </c>
      <c r="AR102" s="55">
        <f>SUM(AD102,AF102,AH102)</f>
        <v>0</v>
      </c>
    </row>
    <row r="103" spans="1:44" ht="15.75" x14ac:dyDescent="0.2">
      <c r="A103" s="49" t="str">
        <f>[1]Н0228_1037000158513_02_0_69_!A103</f>
        <v>1.6</v>
      </c>
      <c r="B103" s="50" t="str">
        <f>[1]Н0228_1037000158513_02_0_69_!B103</f>
        <v>Приобретение экскаватора</v>
      </c>
      <c r="C103" s="49" t="str">
        <f>[1]Н0228_1037000158513_02_0_69_!C103</f>
        <v>J_0000007037</v>
      </c>
      <c r="D103" s="33" t="str">
        <f>[1]Н0228_1037000158513_02_0_69_!N103</f>
        <v>Н</v>
      </c>
      <c r="E103" s="33">
        <f>[1]Н0228_1037000158513_02_0_69_!O103</f>
        <v>2020</v>
      </c>
      <c r="F103" s="33">
        <f>[1]Н0228_1037000158513_02_0_69_!P103</f>
        <v>2022</v>
      </c>
      <c r="G103" s="33">
        <f>[1]Н0228_1037000158513_02_0_69_!Q103</f>
        <v>2022</v>
      </c>
      <c r="H103" s="34">
        <f>[1]Н0228_1037000158513_02_0_69_!S103/1.2</f>
        <v>1.6387765640862946</v>
      </c>
      <c r="I103" s="34">
        <f>[1]Н0228_1037000158513_02_0_69_!W103/1.2</f>
        <v>1.9638758612226686</v>
      </c>
      <c r="J103" s="34">
        <v>0</v>
      </c>
      <c r="K103" s="34">
        <f t="shared" si="74"/>
        <v>14.672027679999999</v>
      </c>
      <c r="L103" s="34">
        <v>0</v>
      </c>
      <c r="M103" s="34">
        <v>0</v>
      </c>
      <c r="N103" s="34">
        <v>0</v>
      </c>
      <c r="O103" s="34">
        <f>AM103</f>
        <v>14.672027679999999</v>
      </c>
      <c r="P103" s="34">
        <f t="shared" si="75"/>
        <v>14.326083329999999</v>
      </c>
      <c r="Q103" s="34">
        <v>0</v>
      </c>
      <c r="R103" s="34">
        <v>0</v>
      </c>
      <c r="S103" s="34">
        <v>0</v>
      </c>
      <c r="T103" s="34">
        <f>P103</f>
        <v>14.326083329999999</v>
      </c>
      <c r="U103" s="34">
        <f t="shared" si="76"/>
        <v>1.6387765640862946</v>
      </c>
      <c r="V103" s="34">
        <f t="shared" si="77"/>
        <v>14.672027679999999</v>
      </c>
      <c r="W103" s="34">
        <f t="shared" si="78"/>
        <v>0</v>
      </c>
      <c r="X103" s="34">
        <f t="shared" si="79"/>
        <v>0</v>
      </c>
      <c r="Y103" s="34">
        <f t="shared" si="80"/>
        <v>0</v>
      </c>
      <c r="Z103" s="34">
        <f t="shared" si="81"/>
        <v>0</v>
      </c>
      <c r="AA103" s="34">
        <v>0</v>
      </c>
      <c r="AB103" s="54">
        <v>0</v>
      </c>
      <c r="AC103" s="34">
        <f>7.08406101+3.5088</f>
        <v>10.59286101</v>
      </c>
      <c r="AD103" s="34">
        <v>10.248333329999999</v>
      </c>
      <c r="AE103" s="34">
        <v>0</v>
      </c>
      <c r="AF103" s="34">
        <v>0</v>
      </c>
      <c r="AG103" s="34">
        <v>4.0791666700000002</v>
      </c>
      <c r="AH103" s="34">
        <v>4.07775</v>
      </c>
      <c r="AI103" s="34">
        <v>0</v>
      </c>
      <c r="AJ103" s="34">
        <f t="shared" si="84"/>
        <v>0</v>
      </c>
      <c r="AK103" s="34">
        <v>0</v>
      </c>
      <c r="AL103" s="34">
        <f t="shared" si="82"/>
        <v>0</v>
      </c>
      <c r="AM103" s="34">
        <f t="shared" si="85"/>
        <v>14.672027679999999</v>
      </c>
      <c r="AN103" s="34">
        <f t="shared" si="85"/>
        <v>14.326083329999999</v>
      </c>
      <c r="AO103" s="52" t="str">
        <f>IF([1]Н0228_1037000158513_02_0_69_!DC103="","",[1]Н0228_1037000158513_02_0_69_!DC103)</f>
        <v>нд</v>
      </c>
      <c r="AP103" s="53">
        <f t="shared" si="72"/>
        <v>14.672027679999999</v>
      </c>
      <c r="AQ103" s="53">
        <f t="shared" si="73"/>
        <v>14.672027679999999</v>
      </c>
    </row>
    <row r="104" spans="1:44" ht="15.75" x14ac:dyDescent="0.2">
      <c r="A104" s="49" t="str">
        <f>[1]Н0228_1037000158513_02_0_69_!A104</f>
        <v>1.6</v>
      </c>
      <c r="B104" s="50" t="str">
        <f>[1]Н0228_1037000158513_02_0_69_!B104</f>
        <v>Приобретение тягача с полуприцепом</v>
      </c>
      <c r="C104" s="49" t="str">
        <f>[1]Н0228_1037000158513_02_0_69_!C104</f>
        <v>J_0000007056</v>
      </c>
      <c r="D104" s="33" t="str">
        <f>[1]Н0228_1037000158513_02_0_69_!N104</f>
        <v>Н</v>
      </c>
      <c r="E104" s="33">
        <f>[1]Н0228_1037000158513_02_0_69_!O104</f>
        <v>2022</v>
      </c>
      <c r="F104" s="33" t="str">
        <f>[1]Н0228_1037000158513_02_0_69_!P104</f>
        <v>нд</v>
      </c>
      <c r="G104" s="33" t="str">
        <f>[1]Н0228_1037000158513_02_0_69_!Q104</f>
        <v>2022</v>
      </c>
      <c r="H104" s="34">
        <f>[1]Н0228_1037000158513_02_0_69_!S104/1.2</f>
        <v>0</v>
      </c>
      <c r="I104" s="34">
        <f>[1]Н0228_1037000158513_02_0_69_!W104/1.2</f>
        <v>0.92759928514056222</v>
      </c>
      <c r="J104" s="34">
        <v>0</v>
      </c>
      <c r="K104" s="34">
        <f t="shared" si="74"/>
        <v>6.9291666699999999</v>
      </c>
      <c r="L104" s="34">
        <v>0</v>
      </c>
      <c r="M104" s="34">
        <v>0</v>
      </c>
      <c r="N104" s="34">
        <v>0</v>
      </c>
      <c r="O104" s="34">
        <f>K104</f>
        <v>6.9291666699999999</v>
      </c>
      <c r="P104" s="34">
        <f t="shared" si="75"/>
        <v>6.9291666599999999</v>
      </c>
      <c r="Q104" s="34">
        <v>0</v>
      </c>
      <c r="R104" s="34">
        <v>0</v>
      </c>
      <c r="S104" s="34">
        <v>0</v>
      </c>
      <c r="T104" s="34">
        <f>P104</f>
        <v>6.9291666599999999</v>
      </c>
      <c r="U104" s="34">
        <f t="shared" si="76"/>
        <v>0</v>
      </c>
      <c r="V104" s="34">
        <f t="shared" si="77"/>
        <v>6.9291666699999999</v>
      </c>
      <c r="W104" s="34">
        <f t="shared" si="78"/>
        <v>0</v>
      </c>
      <c r="X104" s="34">
        <f t="shared" si="79"/>
        <v>0</v>
      </c>
      <c r="Y104" s="34">
        <f t="shared" si="80"/>
        <v>0</v>
      </c>
      <c r="Z104" s="34">
        <f t="shared" si="81"/>
        <v>0</v>
      </c>
      <c r="AA104" s="34">
        <v>0</v>
      </c>
      <c r="AB104" s="5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6.9291666699999999</v>
      </c>
      <c r="AH104" s="34">
        <v>6.9291666599999999</v>
      </c>
      <c r="AI104" s="34">
        <v>0</v>
      </c>
      <c r="AJ104" s="34">
        <f t="shared" si="84"/>
        <v>0</v>
      </c>
      <c r="AK104" s="34">
        <v>0</v>
      </c>
      <c r="AL104" s="34">
        <f t="shared" si="82"/>
        <v>0</v>
      </c>
      <c r="AM104" s="34">
        <f t="shared" si="85"/>
        <v>6.9291666699999999</v>
      </c>
      <c r="AN104" s="34">
        <f t="shared" si="85"/>
        <v>6.9291666599999999</v>
      </c>
      <c r="AO104" s="52" t="str">
        <f>IF([1]Н0228_1037000158513_02_0_69_!DC104="","",[1]Н0228_1037000158513_02_0_69_!DC104)</f>
        <v>нд</v>
      </c>
      <c r="AP104" s="53"/>
      <c r="AQ104" s="53"/>
    </row>
    <row r="105" spans="1:44" ht="15.75" x14ac:dyDescent="0.2">
      <c r="A105" s="49" t="str">
        <f>[1]Н0228_1037000158513_02_0_69_!A105</f>
        <v>1.6</v>
      </c>
      <c r="B105" s="50" t="str">
        <f>[1]Н0228_1037000158513_02_0_69_!B105</f>
        <v>Приобретение измельчителя древисины</v>
      </c>
      <c r="C105" s="49" t="str">
        <f>[1]Н0228_1037000158513_02_0_69_!C105</f>
        <v>J_0000007057</v>
      </c>
      <c r="D105" s="33" t="str">
        <f>[1]Н0228_1037000158513_02_0_69_!N105</f>
        <v>Н</v>
      </c>
      <c r="E105" s="33">
        <f>[1]Н0228_1037000158513_02_0_69_!O105</f>
        <v>2022</v>
      </c>
      <c r="F105" s="33" t="str">
        <f>[1]Н0228_1037000158513_02_0_69_!P105</f>
        <v>нд</v>
      </c>
      <c r="G105" s="33" t="str">
        <f>[1]Н0228_1037000158513_02_0_69_!Q105</f>
        <v>2022</v>
      </c>
      <c r="H105" s="34">
        <f>[1]Н0228_1037000158513_02_0_69_!S105/1.2</f>
        <v>0</v>
      </c>
      <c r="I105" s="34">
        <f>[1]Н0228_1037000158513_02_0_69_!W105/1.2</f>
        <v>0</v>
      </c>
      <c r="J105" s="34">
        <v>0</v>
      </c>
      <c r="K105" s="34">
        <f t="shared" si="74"/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f t="shared" si="75"/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f t="shared" si="76"/>
        <v>0</v>
      </c>
      <c r="V105" s="34">
        <f t="shared" si="77"/>
        <v>0</v>
      </c>
      <c r="W105" s="34">
        <f t="shared" si="78"/>
        <v>0</v>
      </c>
      <c r="X105" s="34">
        <f t="shared" si="79"/>
        <v>0</v>
      </c>
      <c r="Y105" s="34">
        <f t="shared" si="80"/>
        <v>0</v>
      </c>
      <c r="Z105" s="34">
        <f t="shared" si="81"/>
        <v>0</v>
      </c>
      <c r="AA105" s="34">
        <v>0</v>
      </c>
      <c r="AB105" s="5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f t="shared" si="84"/>
        <v>0</v>
      </c>
      <c r="AK105" s="34">
        <v>0</v>
      </c>
      <c r="AL105" s="34">
        <f t="shared" si="82"/>
        <v>0</v>
      </c>
      <c r="AM105" s="34">
        <f t="shared" si="85"/>
        <v>0</v>
      </c>
      <c r="AN105" s="34">
        <f t="shared" si="85"/>
        <v>0</v>
      </c>
      <c r="AO105" s="52" t="str">
        <f>IF([1]Н0228_1037000158513_02_0_69_!DC105="","",[1]Н0228_1037000158513_02_0_69_!DC105)</f>
        <v>нд</v>
      </c>
      <c r="AP105" s="53"/>
      <c r="AQ105" s="53"/>
    </row>
    <row r="106" spans="1:44" ht="15.75" x14ac:dyDescent="0.2">
      <c r="A106" s="49" t="str">
        <f>[1]Н0228_1037000158513_02_0_69_!A106</f>
        <v>1.6</v>
      </c>
      <c r="B106" s="50" t="str">
        <f>[1]Н0228_1037000158513_02_0_69_!B106</f>
        <v>Приобретение трактора</v>
      </c>
      <c r="C106" s="49" t="str">
        <f>[1]Н0228_1037000158513_02_0_69_!C106</f>
        <v>J_0000007060</v>
      </c>
      <c r="D106" s="33" t="str">
        <f>[1]Н0228_1037000158513_02_0_69_!N106</f>
        <v>Н</v>
      </c>
      <c r="E106" s="33">
        <f>[1]Н0228_1037000158513_02_0_69_!O106</f>
        <v>2022</v>
      </c>
      <c r="F106" s="33" t="str">
        <f>[1]Н0228_1037000158513_02_0_69_!P106</f>
        <v>нд</v>
      </c>
      <c r="G106" s="33" t="str">
        <f>[1]Н0228_1037000158513_02_0_69_!Q106</f>
        <v>2022</v>
      </c>
      <c r="H106" s="34">
        <f>[1]Н0228_1037000158513_02_0_69_!S106/1.2</f>
        <v>0</v>
      </c>
      <c r="I106" s="34">
        <f>[1]Н0228_1037000158513_02_0_69_!W106/1.2</f>
        <v>0.28335564524765733</v>
      </c>
      <c r="J106" s="34">
        <v>0</v>
      </c>
      <c r="K106" s="34">
        <f t="shared" si="74"/>
        <v>2.4208333299999998</v>
      </c>
      <c r="L106" s="34">
        <v>0</v>
      </c>
      <c r="M106" s="34">
        <v>0</v>
      </c>
      <c r="N106" s="34">
        <v>0</v>
      </c>
      <c r="O106" s="34">
        <f>K106</f>
        <v>2.4208333299999998</v>
      </c>
      <c r="P106" s="34">
        <f t="shared" si="75"/>
        <v>2.1166666699999999</v>
      </c>
      <c r="Q106" s="34">
        <v>0</v>
      </c>
      <c r="R106" s="34">
        <v>0</v>
      </c>
      <c r="S106" s="34">
        <v>0</v>
      </c>
      <c r="T106" s="34">
        <f>P106</f>
        <v>2.1166666699999999</v>
      </c>
      <c r="U106" s="34">
        <v>0</v>
      </c>
      <c r="V106" s="34">
        <f t="shared" si="77"/>
        <v>2.4208333299999998</v>
      </c>
      <c r="W106" s="34">
        <f t="shared" si="78"/>
        <v>0</v>
      </c>
      <c r="X106" s="34">
        <f t="shared" si="79"/>
        <v>0</v>
      </c>
      <c r="Y106" s="34">
        <f t="shared" si="80"/>
        <v>0</v>
      </c>
      <c r="Z106" s="34">
        <f t="shared" si="81"/>
        <v>0</v>
      </c>
      <c r="AA106" s="34">
        <v>0</v>
      </c>
      <c r="AB106" s="5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2.4208333299999998</v>
      </c>
      <c r="AH106" s="34">
        <v>2.1166666699999999</v>
      </c>
      <c r="AI106" s="34">
        <v>0</v>
      </c>
      <c r="AJ106" s="34">
        <v>0</v>
      </c>
      <c r="AK106" s="34">
        <v>0</v>
      </c>
      <c r="AL106" s="34">
        <v>0</v>
      </c>
      <c r="AM106" s="34">
        <f t="shared" si="85"/>
        <v>2.4208333299999998</v>
      </c>
      <c r="AN106" s="34">
        <f t="shared" si="85"/>
        <v>2.1166666699999999</v>
      </c>
      <c r="AO106" s="52" t="str">
        <f>IF([1]Н0228_1037000158513_02_0_69_!DC106="","",[1]Н0228_1037000158513_02_0_69_!DC106)</f>
        <v>нд</v>
      </c>
      <c r="AP106" s="53"/>
      <c r="AQ106" s="53"/>
    </row>
    <row r="107" spans="1:44" ht="31.5" x14ac:dyDescent="0.2">
      <c r="A107" s="49" t="str">
        <f>[1]Н0228_1037000158513_02_0_69_!A107</f>
        <v>1.6</v>
      </c>
      <c r="B107" s="50" t="str">
        <f>[1]Н0228_1037000158513_02_0_69_!B107</f>
        <v>Приобретение беспилотного летательного аппарата</v>
      </c>
      <c r="C107" s="49" t="str">
        <f>[1]Н0228_1037000158513_02_0_69_!C107</f>
        <v>J_0000007059</v>
      </c>
      <c r="D107" s="33" t="str">
        <f>[1]Н0228_1037000158513_02_0_69_!N107</f>
        <v>Н</v>
      </c>
      <c r="E107" s="33">
        <f>[1]Н0228_1037000158513_02_0_69_!O107</f>
        <v>2022</v>
      </c>
      <c r="F107" s="33" t="str">
        <f>[1]Н0228_1037000158513_02_0_69_!P107</f>
        <v>нд</v>
      </c>
      <c r="G107" s="33" t="str">
        <f>[1]Н0228_1037000158513_02_0_69_!Q107</f>
        <v>2022</v>
      </c>
      <c r="H107" s="34">
        <f>[1]Н0228_1037000158513_02_0_69_!S107/1.2</f>
        <v>0</v>
      </c>
      <c r="I107" s="34">
        <f>[1]Н0228_1037000158513_02_0_69_!W107/1.2</f>
        <v>0.14930700669344041</v>
      </c>
      <c r="J107" s="34">
        <v>0</v>
      </c>
      <c r="K107" s="34">
        <f t="shared" si="74"/>
        <v>1.13199001</v>
      </c>
      <c r="L107" s="34">
        <v>0</v>
      </c>
      <c r="M107" s="34">
        <v>0</v>
      </c>
      <c r="N107" s="34">
        <v>0</v>
      </c>
      <c r="O107" s="34">
        <f>K107</f>
        <v>1.13199001</v>
      </c>
      <c r="P107" s="34">
        <f t="shared" si="75"/>
        <v>1.11532334</v>
      </c>
      <c r="Q107" s="34">
        <v>0</v>
      </c>
      <c r="R107" s="34">
        <v>0</v>
      </c>
      <c r="S107" s="34">
        <v>0</v>
      </c>
      <c r="T107" s="34">
        <f>P107</f>
        <v>1.11532334</v>
      </c>
      <c r="U107" s="34">
        <f t="shared" si="76"/>
        <v>0</v>
      </c>
      <c r="V107" s="34">
        <f t="shared" si="77"/>
        <v>1.13199001</v>
      </c>
      <c r="W107" s="34">
        <f t="shared" si="78"/>
        <v>0</v>
      </c>
      <c r="X107" s="34">
        <f t="shared" si="79"/>
        <v>0</v>
      </c>
      <c r="Y107" s="34">
        <f t="shared" si="80"/>
        <v>0</v>
      </c>
      <c r="Z107" s="34">
        <f t="shared" si="81"/>
        <v>0</v>
      </c>
      <c r="AA107" s="34">
        <v>0</v>
      </c>
      <c r="AB107" s="5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1.13199001</v>
      </c>
      <c r="AH107" s="34">
        <v>1.11532334</v>
      </c>
      <c r="AI107" s="34">
        <v>0</v>
      </c>
      <c r="AJ107" s="34">
        <f t="shared" si="84"/>
        <v>0</v>
      </c>
      <c r="AK107" s="34">
        <v>0</v>
      </c>
      <c r="AL107" s="34">
        <f t="shared" si="82"/>
        <v>0</v>
      </c>
      <c r="AM107" s="34">
        <f t="shared" si="85"/>
        <v>1.13199001</v>
      </c>
      <c r="AN107" s="34">
        <f t="shared" si="85"/>
        <v>1.11532334</v>
      </c>
      <c r="AO107" s="52" t="str">
        <f>IF([1]Н0228_1037000158513_02_0_69_!DC107="","",[1]Н0228_1037000158513_02_0_69_!DC107)</f>
        <v>нд</v>
      </c>
      <c r="AP107" s="53"/>
      <c r="AQ107" s="53"/>
    </row>
    <row r="108" spans="1:44" ht="31.5" x14ac:dyDescent="0.2">
      <c r="A108" s="49" t="str">
        <f>[1]Н0228_1037000158513_02_0_69_!A108</f>
        <v>1.6</v>
      </c>
      <c r="B108" s="50" t="str">
        <f>[1]Н0228_1037000158513_02_0_69_!B108</f>
        <v>Приобретение передвижной парообразующей установки</v>
      </c>
      <c r="C108" s="49" t="str">
        <f>[1]Н0228_1037000158513_02_0_69_!C108</f>
        <v>J_0000007063</v>
      </c>
      <c r="D108" s="33" t="str">
        <f>[1]Н0228_1037000158513_02_0_69_!N108</f>
        <v>Н</v>
      </c>
      <c r="E108" s="33">
        <f>[1]Н0228_1037000158513_02_0_69_!O108</f>
        <v>2023</v>
      </c>
      <c r="F108" s="33" t="str">
        <f>[1]Н0228_1037000158513_02_0_69_!P108</f>
        <v>нд</v>
      </c>
      <c r="G108" s="33" t="str">
        <f>[1]Н0228_1037000158513_02_0_69_!Q108</f>
        <v>2023</v>
      </c>
      <c r="H108" s="34">
        <f>[1]Н0228_1037000158513_02_0_69_!S108/1.2</f>
        <v>0</v>
      </c>
      <c r="I108" s="34">
        <f>[1]Н0228_1037000158513_02_0_69_!W108/1.2</f>
        <v>0.94497187060478205</v>
      </c>
      <c r="J108" s="34">
        <v>0</v>
      </c>
      <c r="K108" s="34">
        <f t="shared" si="74"/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f t="shared" si="75"/>
        <v>8.9583333333333339</v>
      </c>
      <c r="Q108" s="34">
        <v>0</v>
      </c>
      <c r="R108" s="34">
        <v>0</v>
      </c>
      <c r="S108" s="34">
        <v>0</v>
      </c>
      <c r="T108" s="34">
        <f>P108</f>
        <v>8.9583333333333339</v>
      </c>
      <c r="U108" s="34">
        <f t="shared" si="76"/>
        <v>0</v>
      </c>
      <c r="V108" s="34">
        <f t="shared" si="77"/>
        <v>0</v>
      </c>
      <c r="W108" s="34">
        <f t="shared" si="78"/>
        <v>0</v>
      </c>
      <c r="X108" s="34">
        <f t="shared" si="79"/>
        <v>0</v>
      </c>
      <c r="Y108" s="34">
        <f>Z108/9.48</f>
        <v>0.94497187060478205</v>
      </c>
      <c r="Z108" s="34">
        <f t="shared" si="81"/>
        <v>8.9583333333333339</v>
      </c>
      <c r="AA108" s="34">
        <v>0</v>
      </c>
      <c r="AB108" s="5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8.9583333333333339</v>
      </c>
      <c r="AK108" s="34">
        <v>0</v>
      </c>
      <c r="AL108" s="34">
        <f t="shared" si="82"/>
        <v>0</v>
      </c>
      <c r="AM108" s="34">
        <f t="shared" si="85"/>
        <v>0</v>
      </c>
      <c r="AN108" s="34">
        <f t="shared" si="85"/>
        <v>8.9583333333333339</v>
      </c>
      <c r="AO108" s="52" t="str">
        <f>IF([1]Н0228_1037000158513_02_0_69_!DC108="","",[1]Н0228_1037000158513_02_0_69_!DC108)</f>
        <v>Хозяйственное обеспечение деятельности предприятия</v>
      </c>
      <c r="AP108" s="53"/>
      <c r="AQ108" s="53"/>
    </row>
    <row r="109" spans="1:44" ht="110.25" x14ac:dyDescent="0.2">
      <c r="A109" s="49" t="str">
        <f>[1]Н0228_1037000158513_02_0_69_!A109</f>
        <v>1.6</v>
      </c>
      <c r="B109" s="50" t="str">
        <f>[1]Н0228_1037000158513_02_0_69_!B109</f>
        <v>Строительство склада для хранения электротехнической продукции</v>
      </c>
      <c r="C109" s="49" t="str">
        <f>[1]Н0228_1037000158513_02_0_69_!C109</f>
        <v>J_0000000858</v>
      </c>
      <c r="D109" s="33" t="str">
        <f>[1]Н0228_1037000158513_02_0_69_!N109</f>
        <v>П</v>
      </c>
      <c r="E109" s="33">
        <f>[1]Н0228_1037000158513_02_0_69_!O109</f>
        <v>2022</v>
      </c>
      <c r="F109" s="33" t="str">
        <f>[1]Н0228_1037000158513_02_0_69_!P109</f>
        <v>нд</v>
      </c>
      <c r="G109" s="33" t="str">
        <f>[1]Н0228_1037000158513_02_0_69_!Q109</f>
        <v>2023</v>
      </c>
      <c r="H109" s="34">
        <f>[1]Н0228_1037000158513_02_0_69_!S109/1.2</f>
        <v>0</v>
      </c>
      <c r="I109" s="34">
        <f>[1]Н0228_1037000158513_02_0_69_!W109/1.2</f>
        <v>4.5702855872855164</v>
      </c>
      <c r="J109" s="34">
        <v>0</v>
      </c>
      <c r="K109" s="34">
        <f t="shared" si="74"/>
        <v>52.60414858</v>
      </c>
      <c r="L109" s="34">
        <v>0</v>
      </c>
      <c r="M109" s="34">
        <v>0</v>
      </c>
      <c r="N109" s="34">
        <v>0</v>
      </c>
      <c r="O109" s="34">
        <f>K109</f>
        <v>52.60414858</v>
      </c>
      <c r="P109" s="34">
        <f t="shared" si="75"/>
        <v>43.502874667466699</v>
      </c>
      <c r="Q109" s="34">
        <v>0.83778914999999998</v>
      </c>
      <c r="R109" s="34">
        <v>14.03644407336</v>
      </c>
      <c r="S109" s="34">
        <v>30.37516235192</v>
      </c>
      <c r="T109" s="34">
        <v>0</v>
      </c>
      <c r="U109" s="34">
        <f t="shared" si="76"/>
        <v>0</v>
      </c>
      <c r="V109" s="34">
        <f t="shared" si="77"/>
        <v>52.60414858</v>
      </c>
      <c r="W109" s="34">
        <f t="shared" si="78"/>
        <v>0</v>
      </c>
      <c r="X109" s="34">
        <f t="shared" si="79"/>
        <v>0</v>
      </c>
      <c r="Y109" s="34">
        <f>Z109/9.48</f>
        <v>4.3959605018424783</v>
      </c>
      <c r="Z109" s="34">
        <f t="shared" si="81"/>
        <v>41.673705557466697</v>
      </c>
      <c r="AA109" s="34">
        <v>0</v>
      </c>
      <c r="AB109" s="5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52.60414858</v>
      </c>
      <c r="AH109" s="34">
        <v>1.82916911</v>
      </c>
      <c r="AI109" s="34">
        <v>0</v>
      </c>
      <c r="AJ109" s="34">
        <v>41.673705557466697</v>
      </c>
      <c r="AK109" s="34">
        <v>0</v>
      </c>
      <c r="AL109" s="34">
        <f t="shared" si="82"/>
        <v>0</v>
      </c>
      <c r="AM109" s="34">
        <f t="shared" si="85"/>
        <v>52.60414858</v>
      </c>
      <c r="AN109" s="34">
        <f t="shared" si="85"/>
        <v>43.502874667466699</v>
      </c>
      <c r="AO109" s="52" t="str">
        <f>IF([1]Н0228_1037000158513_02_0_69_!DC109="","",[1]Н0228_1037000158513_02_0_69_!DC109)</f>
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</c>
      <c r="AP109" s="53"/>
      <c r="AQ109" s="53"/>
    </row>
    <row r="110" spans="1:44" ht="94.5" x14ac:dyDescent="0.2">
      <c r="A110" s="49" t="str">
        <f>[1]Н0228_1037000158513_02_0_69_!A110</f>
        <v>1.6</v>
      </c>
      <c r="B110" s="50" t="str">
        <f>[1]Н0228_1037000158513_02_0_69_!B110</f>
        <v>Приобретение иных материальных активов</v>
      </c>
      <c r="C110" s="49" t="str">
        <f>[1]Н0228_1037000158513_02_0_69_!C110</f>
        <v>J_0000007065</v>
      </c>
      <c r="D110" s="33" t="str">
        <f>[1]Н0228_1037000158513_02_0_69_!N110</f>
        <v>Н</v>
      </c>
      <c r="E110" s="33">
        <f>[1]Н0228_1037000158513_02_0_69_!O110</f>
        <v>2023</v>
      </c>
      <c r="F110" s="33" t="str">
        <f>[1]Н0228_1037000158513_02_0_69_!P110</f>
        <v>нд</v>
      </c>
      <c r="G110" s="33" t="str">
        <f>[1]Н0228_1037000158513_02_0_69_!Q110</f>
        <v>2023</v>
      </c>
      <c r="H110" s="34">
        <f>[1]Н0228_1037000158513_02_0_69_!S110/1.2</f>
        <v>0</v>
      </c>
      <c r="I110" s="34">
        <f>[1]Н0228_1037000158513_02_0_69_!W110/1.2</f>
        <v>0.83995384675608187</v>
      </c>
      <c r="J110" s="34">
        <v>0</v>
      </c>
      <c r="K110" s="34">
        <f t="shared" si="74"/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f t="shared" si="75"/>
        <v>7.9627624600000004</v>
      </c>
      <c r="Q110" s="34">
        <v>0</v>
      </c>
      <c r="R110" s="34">
        <v>0</v>
      </c>
      <c r="S110" s="34">
        <v>0</v>
      </c>
      <c r="T110" s="34">
        <f>P110</f>
        <v>7.9627624600000004</v>
      </c>
      <c r="U110" s="34">
        <f t="shared" si="76"/>
        <v>0</v>
      </c>
      <c r="V110" s="34">
        <f t="shared" si="77"/>
        <v>0</v>
      </c>
      <c r="W110" s="34">
        <f t="shared" si="78"/>
        <v>0</v>
      </c>
      <c r="X110" s="34">
        <f t="shared" si="79"/>
        <v>0</v>
      </c>
      <c r="Y110" s="34">
        <f>Z110/9.48</f>
        <v>0.8399538459915612</v>
      </c>
      <c r="Z110" s="34">
        <f t="shared" si="81"/>
        <v>7.9627624600000004</v>
      </c>
      <c r="AA110" s="34">
        <v>0</v>
      </c>
      <c r="AB110" s="54">
        <v>0</v>
      </c>
      <c r="AC110" s="34">
        <v>0</v>
      </c>
      <c r="AD110" s="34">
        <v>0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7.9627624600000004</v>
      </c>
      <c r="AK110" s="34">
        <v>0</v>
      </c>
      <c r="AL110" s="34">
        <f t="shared" si="82"/>
        <v>0</v>
      </c>
      <c r="AM110" s="34">
        <f t="shared" si="85"/>
        <v>0</v>
      </c>
      <c r="AN110" s="34">
        <f t="shared" si="85"/>
        <v>7.9627624600000004</v>
      </c>
      <c r="AO110" s="52" t="str">
        <f>IF([1]Н0228_1037000158513_02_0_69_!DC110="","",[1]Н0228_1037000158513_02_0_69_!DC110)</f>
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</c>
      <c r="AP110" s="53"/>
      <c r="AQ110" s="53"/>
    </row>
    <row r="111" spans="1:44" ht="63" x14ac:dyDescent="0.2">
      <c r="A111" s="49" t="str">
        <f>[1]Н0228_1037000158513_02_0_69_!A111</f>
        <v>1.6</v>
      </c>
      <c r="B111" s="50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1" s="49" t="str">
        <f>[1]Н0228_1037000158513_02_0_69_!C111</f>
        <v>J_0000007043</v>
      </c>
      <c r="D111" s="33" t="str">
        <f>[1]Н0228_1037000158513_02_0_69_!N111</f>
        <v>Н</v>
      </c>
      <c r="E111" s="33">
        <f>[1]Н0228_1037000158513_02_0_69_!O111</f>
        <v>2020</v>
      </c>
      <c r="F111" s="33">
        <f>[1]Н0228_1037000158513_02_0_69_!P111</f>
        <v>2020</v>
      </c>
      <c r="G111" s="33">
        <f>[1]Н0228_1037000158513_02_0_69_!Q111</f>
        <v>2020</v>
      </c>
      <c r="H111" s="34">
        <f>[1]Н0228_1037000158513_02_0_69_!S111/1.2</f>
        <v>0.6091370558375635</v>
      </c>
      <c r="I111" s="34">
        <f>[1]Н0228_1037000158513_02_0_69_!W111/1.2</f>
        <v>0.6425702811244981</v>
      </c>
      <c r="J111" s="34">
        <v>0</v>
      </c>
      <c r="K111" s="34">
        <f t="shared" si="74"/>
        <v>4.8</v>
      </c>
      <c r="L111" s="34">
        <v>0</v>
      </c>
      <c r="M111" s="34">
        <v>0</v>
      </c>
      <c r="N111" s="34">
        <v>0</v>
      </c>
      <c r="O111" s="34">
        <v>4.8</v>
      </c>
      <c r="P111" s="34">
        <f t="shared" si="75"/>
        <v>4.8</v>
      </c>
      <c r="Q111" s="34">
        <v>0</v>
      </c>
      <c r="R111" s="34">
        <v>0</v>
      </c>
      <c r="S111" s="34">
        <v>0</v>
      </c>
      <c r="T111" s="34">
        <v>4.8</v>
      </c>
      <c r="U111" s="34">
        <f t="shared" si="76"/>
        <v>0.6091370558375635</v>
      </c>
      <c r="V111" s="34">
        <f t="shared" si="77"/>
        <v>4.8</v>
      </c>
      <c r="W111" s="34">
        <f t="shared" si="78"/>
        <v>0</v>
      </c>
      <c r="X111" s="34">
        <f t="shared" si="79"/>
        <v>0</v>
      </c>
      <c r="Y111" s="34">
        <f t="shared" si="80"/>
        <v>0</v>
      </c>
      <c r="Z111" s="34">
        <f t="shared" si="81"/>
        <v>0</v>
      </c>
      <c r="AA111" s="34">
        <v>0</v>
      </c>
      <c r="AB111" s="54">
        <v>0</v>
      </c>
      <c r="AC111" s="34">
        <v>4.8</v>
      </c>
      <c r="AD111" s="34">
        <v>4.8</v>
      </c>
      <c r="AE111" s="34">
        <v>0</v>
      </c>
      <c r="AF111" s="34">
        <v>0</v>
      </c>
      <c r="AG111" s="34">
        <v>0</v>
      </c>
      <c r="AH111" s="34">
        <f t="shared" si="83"/>
        <v>0</v>
      </c>
      <c r="AI111" s="34">
        <v>0</v>
      </c>
      <c r="AJ111" s="34">
        <f t="shared" si="84"/>
        <v>0</v>
      </c>
      <c r="AK111" s="34">
        <v>0</v>
      </c>
      <c r="AL111" s="34">
        <f t="shared" si="82"/>
        <v>0</v>
      </c>
      <c r="AM111" s="34">
        <f t="shared" si="85"/>
        <v>4.8</v>
      </c>
      <c r="AN111" s="34">
        <f t="shared" si="85"/>
        <v>4.8</v>
      </c>
      <c r="AO111" s="52" t="str">
        <f>IF([1]Н0228_1037000158513_02_0_69_!DC111="","",[1]Н0228_1037000158513_02_0_69_!DC111)</f>
        <v>нд</v>
      </c>
      <c r="AP111" s="53">
        <f t="shared" si="72"/>
        <v>4.8</v>
      </c>
      <c r="AQ111" s="53">
        <f t="shared" si="73"/>
        <v>4.8</v>
      </c>
    </row>
    <row r="112" spans="1:44" ht="63" x14ac:dyDescent="0.2">
      <c r="A112" s="49" t="str">
        <f>[1]Н0228_1037000158513_02_0_69_!A112</f>
        <v>1.6</v>
      </c>
      <c r="B112" s="50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2" s="49" t="str">
        <f>[1]Н0228_1037000158513_02_0_69_!C112</f>
        <v>J_0000007044</v>
      </c>
      <c r="D112" s="33" t="str">
        <f>[1]Н0228_1037000158513_02_0_69_!N112</f>
        <v>Н</v>
      </c>
      <c r="E112" s="33">
        <f>[1]Н0228_1037000158513_02_0_69_!O112</f>
        <v>2021</v>
      </c>
      <c r="F112" s="33">
        <f>[1]Н0228_1037000158513_02_0_69_!P112</f>
        <v>2021</v>
      </c>
      <c r="G112" s="33">
        <f>[1]Н0228_1037000158513_02_0_69_!Q112</f>
        <v>2021</v>
      </c>
      <c r="H112" s="34">
        <f>[1]Н0228_1037000158513_02_0_69_!S112/1.2</f>
        <v>0.25380710659898476</v>
      </c>
      <c r="I112" s="34">
        <f>[1]Н0228_1037000158513_02_0_69_!W112/1.2</f>
        <v>0.2677376171352075</v>
      </c>
      <c r="J112" s="34">
        <v>0</v>
      </c>
      <c r="K112" s="34">
        <f t="shared" si="74"/>
        <v>2</v>
      </c>
      <c r="L112" s="34">
        <v>0</v>
      </c>
      <c r="M112" s="34">
        <v>0</v>
      </c>
      <c r="N112" s="34">
        <v>0</v>
      </c>
      <c r="O112" s="34">
        <v>2</v>
      </c>
      <c r="P112" s="34">
        <f t="shared" si="75"/>
        <v>2</v>
      </c>
      <c r="Q112" s="34">
        <v>0</v>
      </c>
      <c r="R112" s="34">
        <v>0</v>
      </c>
      <c r="S112" s="34">
        <v>0</v>
      </c>
      <c r="T112" s="34">
        <v>2</v>
      </c>
      <c r="U112" s="34">
        <f t="shared" si="76"/>
        <v>0.25380710659898476</v>
      </c>
      <c r="V112" s="34">
        <f t="shared" si="77"/>
        <v>2</v>
      </c>
      <c r="W112" s="34">
        <f t="shared" si="78"/>
        <v>0</v>
      </c>
      <c r="X112" s="34">
        <f t="shared" si="79"/>
        <v>0</v>
      </c>
      <c r="Y112" s="34">
        <f t="shared" si="80"/>
        <v>0</v>
      </c>
      <c r="Z112" s="34">
        <f t="shared" si="81"/>
        <v>0</v>
      </c>
      <c r="AA112" s="34">
        <v>0</v>
      </c>
      <c r="AB112" s="54">
        <v>0</v>
      </c>
      <c r="AC112" s="34">
        <v>0</v>
      </c>
      <c r="AD112" s="34">
        <v>0</v>
      </c>
      <c r="AE112" s="34">
        <v>2</v>
      </c>
      <c r="AF112" s="34">
        <v>2</v>
      </c>
      <c r="AG112" s="34">
        <v>0</v>
      </c>
      <c r="AH112" s="34">
        <f t="shared" si="83"/>
        <v>0</v>
      </c>
      <c r="AI112" s="34">
        <v>0</v>
      </c>
      <c r="AJ112" s="34">
        <f t="shared" si="84"/>
        <v>0</v>
      </c>
      <c r="AK112" s="34">
        <v>0</v>
      </c>
      <c r="AL112" s="34">
        <f t="shared" si="82"/>
        <v>0</v>
      </c>
      <c r="AM112" s="34">
        <f t="shared" si="85"/>
        <v>2</v>
      </c>
      <c r="AN112" s="34">
        <f t="shared" si="85"/>
        <v>2</v>
      </c>
      <c r="AO112" s="52" t="str">
        <f>IF([1]Н0228_1037000158513_02_0_69_!DC112="","",[1]Н0228_1037000158513_02_0_69_!DC112)</f>
        <v>нд</v>
      </c>
      <c r="AP112" s="53">
        <f t="shared" si="72"/>
        <v>2</v>
      </c>
      <c r="AQ112" s="53">
        <f t="shared" si="73"/>
        <v>2</v>
      </c>
      <c r="AR112" s="55">
        <f>SUM(AD112,AF112,AH112)</f>
        <v>2</v>
      </c>
    </row>
    <row r="113" spans="1:44" ht="63" x14ac:dyDescent="0.2">
      <c r="A113" s="49" t="str">
        <f>[1]Н0228_1037000158513_02_0_69_!A113</f>
        <v>1.6</v>
      </c>
      <c r="B113" s="50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3" s="49" t="str">
        <f>[1]Н0228_1037000158513_02_0_69_!C113</f>
        <v>J_0000007045</v>
      </c>
      <c r="D113" s="33" t="str">
        <f>[1]Н0228_1037000158513_02_0_69_!N113</f>
        <v>Н</v>
      </c>
      <c r="E113" s="33">
        <f>[1]Н0228_1037000158513_02_0_69_!O113</f>
        <v>2022</v>
      </c>
      <c r="F113" s="33">
        <f>[1]Н0228_1037000158513_02_0_69_!P113</f>
        <v>2022</v>
      </c>
      <c r="G113" s="33">
        <f>[1]Н0228_1037000158513_02_0_69_!Q113</f>
        <v>2022</v>
      </c>
      <c r="H113" s="34">
        <f>[1]Н0228_1037000158513_02_0_69_!S113/1.2</f>
        <v>0.25380710659898476</v>
      </c>
      <c r="I113" s="34">
        <f>[1]Н0228_1037000158513_02_0_69_!W113/1.2</f>
        <v>0.2677376171352075</v>
      </c>
      <c r="J113" s="34">
        <v>0</v>
      </c>
      <c r="K113" s="34">
        <f t="shared" si="74"/>
        <v>2</v>
      </c>
      <c r="L113" s="34">
        <v>0</v>
      </c>
      <c r="M113" s="34">
        <v>0</v>
      </c>
      <c r="N113" s="34">
        <v>0</v>
      </c>
      <c r="O113" s="34">
        <v>2</v>
      </c>
      <c r="P113" s="34">
        <f t="shared" si="75"/>
        <v>2</v>
      </c>
      <c r="Q113" s="34">
        <v>0</v>
      </c>
      <c r="R113" s="34">
        <v>0</v>
      </c>
      <c r="S113" s="34">
        <v>0</v>
      </c>
      <c r="T113" s="34">
        <v>2</v>
      </c>
      <c r="U113" s="34">
        <f t="shared" si="76"/>
        <v>0.25380710659898476</v>
      </c>
      <c r="V113" s="34">
        <f t="shared" si="77"/>
        <v>2</v>
      </c>
      <c r="W113" s="34">
        <f t="shared" si="78"/>
        <v>0</v>
      </c>
      <c r="X113" s="34">
        <f t="shared" si="79"/>
        <v>0</v>
      </c>
      <c r="Y113" s="34">
        <f t="shared" si="80"/>
        <v>0</v>
      </c>
      <c r="Z113" s="34">
        <f t="shared" si="81"/>
        <v>0</v>
      </c>
      <c r="AA113" s="34">
        <v>0</v>
      </c>
      <c r="AB113" s="54">
        <v>0</v>
      </c>
      <c r="AC113" s="34">
        <v>0</v>
      </c>
      <c r="AD113" s="34">
        <v>0</v>
      </c>
      <c r="AE113" s="34">
        <v>0</v>
      </c>
      <c r="AF113" s="34">
        <v>0</v>
      </c>
      <c r="AG113" s="34">
        <v>2</v>
      </c>
      <c r="AH113" s="34">
        <v>2</v>
      </c>
      <c r="AI113" s="34">
        <v>0</v>
      </c>
      <c r="AJ113" s="34">
        <f t="shared" si="84"/>
        <v>0</v>
      </c>
      <c r="AK113" s="34">
        <v>0</v>
      </c>
      <c r="AL113" s="34">
        <f t="shared" si="82"/>
        <v>0</v>
      </c>
      <c r="AM113" s="34">
        <f t="shared" si="85"/>
        <v>2</v>
      </c>
      <c r="AN113" s="34">
        <f t="shared" si="85"/>
        <v>2</v>
      </c>
      <c r="AO113" s="52" t="str">
        <f>IF([1]Н0228_1037000158513_02_0_69_!DC113="","",[1]Н0228_1037000158513_02_0_69_!DC113)</f>
        <v>нд</v>
      </c>
      <c r="AP113" s="53">
        <f t="shared" si="72"/>
        <v>2</v>
      </c>
      <c r="AQ113" s="53">
        <f t="shared" si="73"/>
        <v>2</v>
      </c>
    </row>
    <row r="114" spans="1:44" ht="63" x14ac:dyDescent="0.2">
      <c r="A114" s="49" t="str">
        <f>[1]Н0228_1037000158513_02_0_69_!A114</f>
        <v>1.6</v>
      </c>
      <c r="B114" s="50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4" s="49" t="str">
        <f>[1]Н0228_1037000158513_02_0_69_!C114</f>
        <v>J_0000007046</v>
      </c>
      <c r="D114" s="33" t="str">
        <f>[1]Н0228_1037000158513_02_0_69_!N114</f>
        <v>Н</v>
      </c>
      <c r="E114" s="33">
        <f>[1]Н0228_1037000158513_02_0_69_!O114</f>
        <v>2023</v>
      </c>
      <c r="F114" s="33">
        <f>[1]Н0228_1037000158513_02_0_69_!P114</f>
        <v>2023</v>
      </c>
      <c r="G114" s="33">
        <f>[1]Н0228_1037000158513_02_0_69_!Q114</f>
        <v>2023</v>
      </c>
      <c r="H114" s="34">
        <f>[1]Н0228_1037000158513_02_0_69_!S114/1.2</f>
        <v>0.25380710659898476</v>
      </c>
      <c r="I114" s="34">
        <f>[1]Н0228_1037000158513_02_0_69_!W114/1.2</f>
        <v>0.53547523427041499</v>
      </c>
      <c r="J114" s="34">
        <v>0</v>
      </c>
      <c r="K114" s="34">
        <f t="shared" si="74"/>
        <v>2</v>
      </c>
      <c r="L114" s="34">
        <v>0</v>
      </c>
      <c r="M114" s="34">
        <v>0</v>
      </c>
      <c r="N114" s="34">
        <v>0</v>
      </c>
      <c r="O114" s="34">
        <v>2</v>
      </c>
      <c r="P114" s="34">
        <f t="shared" si="75"/>
        <v>4</v>
      </c>
      <c r="Q114" s="34">
        <v>0</v>
      </c>
      <c r="R114" s="34">
        <v>0</v>
      </c>
      <c r="S114" s="34">
        <v>0</v>
      </c>
      <c r="T114" s="34">
        <v>4</v>
      </c>
      <c r="U114" s="34">
        <f t="shared" si="76"/>
        <v>0.25380710659898476</v>
      </c>
      <c r="V114" s="34">
        <f t="shared" si="77"/>
        <v>2</v>
      </c>
      <c r="W114" s="34">
        <f t="shared" si="78"/>
        <v>0.2677376171352075</v>
      </c>
      <c r="X114" s="34">
        <f t="shared" si="79"/>
        <v>2</v>
      </c>
      <c r="Y114" s="34">
        <f t="shared" si="80"/>
        <v>0.53547523427041499</v>
      </c>
      <c r="Z114" s="34">
        <f t="shared" si="81"/>
        <v>4</v>
      </c>
      <c r="AA114" s="34">
        <v>0</v>
      </c>
      <c r="AB114" s="5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0</v>
      </c>
      <c r="AH114" s="34">
        <f t="shared" si="83"/>
        <v>0</v>
      </c>
      <c r="AI114" s="34">
        <v>2</v>
      </c>
      <c r="AJ114" s="34">
        <v>4</v>
      </c>
      <c r="AK114" s="34">
        <v>0</v>
      </c>
      <c r="AL114" s="34">
        <f t="shared" si="82"/>
        <v>0</v>
      </c>
      <c r="AM114" s="34">
        <f t="shared" si="85"/>
        <v>2</v>
      </c>
      <c r="AN114" s="34">
        <f t="shared" si="85"/>
        <v>4</v>
      </c>
      <c r="AO114" s="52" t="str">
        <f>IF([1]Н0228_1037000158513_02_0_69_!DC114="","",[1]Н0228_1037000158513_02_0_69_!DC114)</f>
        <v>Изменение стоимости в связи с увеличением количества задач в области программирования.</v>
      </c>
      <c r="AP114" s="53">
        <f t="shared" si="72"/>
        <v>2</v>
      </c>
      <c r="AQ114" s="53">
        <f t="shared" si="73"/>
        <v>4</v>
      </c>
    </row>
    <row r="115" spans="1:44" ht="63" x14ac:dyDescent="0.2">
      <c r="A115" s="49" t="str">
        <f>[1]Н0228_1037000158513_02_0_69_!A115</f>
        <v>1.6</v>
      </c>
      <c r="B115" s="50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5" s="49" t="str">
        <f>[1]Н0228_1037000158513_02_0_69_!C115</f>
        <v>J_0000007047</v>
      </c>
      <c r="D115" s="33" t="str">
        <f>[1]Н0228_1037000158513_02_0_69_!N115</f>
        <v>Н</v>
      </c>
      <c r="E115" s="33">
        <f>[1]Н0228_1037000158513_02_0_69_!O115</f>
        <v>2024</v>
      </c>
      <c r="F115" s="33">
        <f>[1]Н0228_1037000158513_02_0_69_!P115</f>
        <v>2024</v>
      </c>
      <c r="G115" s="33">
        <f>[1]Н0228_1037000158513_02_0_69_!Q115</f>
        <v>2024</v>
      </c>
      <c r="H115" s="34">
        <f>[1]Н0228_1037000158513_02_0_69_!S115/1.2</f>
        <v>0.25380710659898476</v>
      </c>
      <c r="I115" s="34">
        <f>[1]Н0228_1037000158513_02_0_69_!W115/1.2</f>
        <v>0.2677376171352075</v>
      </c>
      <c r="J115" s="34">
        <v>0</v>
      </c>
      <c r="K115" s="34">
        <f t="shared" si="74"/>
        <v>2</v>
      </c>
      <c r="L115" s="34">
        <v>0</v>
      </c>
      <c r="M115" s="34">
        <v>0</v>
      </c>
      <c r="N115" s="34">
        <v>0</v>
      </c>
      <c r="O115" s="34">
        <v>2</v>
      </c>
      <c r="P115" s="34">
        <f t="shared" si="75"/>
        <v>2</v>
      </c>
      <c r="Q115" s="34">
        <v>0</v>
      </c>
      <c r="R115" s="34">
        <v>0</v>
      </c>
      <c r="S115" s="34">
        <v>0</v>
      </c>
      <c r="T115" s="34">
        <v>2</v>
      </c>
      <c r="U115" s="34">
        <f t="shared" si="76"/>
        <v>0.25380710659898476</v>
      </c>
      <c r="V115" s="34">
        <f t="shared" si="77"/>
        <v>2</v>
      </c>
      <c r="W115" s="34">
        <f t="shared" si="78"/>
        <v>0.2677376171352075</v>
      </c>
      <c r="X115" s="34">
        <f t="shared" si="79"/>
        <v>2</v>
      </c>
      <c r="Y115" s="34">
        <f t="shared" si="80"/>
        <v>0.2677376171352075</v>
      </c>
      <c r="Z115" s="34">
        <f t="shared" si="81"/>
        <v>2</v>
      </c>
      <c r="AA115" s="34">
        <v>0</v>
      </c>
      <c r="AB115" s="5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f t="shared" si="83"/>
        <v>0</v>
      </c>
      <c r="AI115" s="34">
        <v>0</v>
      </c>
      <c r="AJ115" s="34">
        <f t="shared" si="84"/>
        <v>0</v>
      </c>
      <c r="AK115" s="34">
        <v>2</v>
      </c>
      <c r="AL115" s="34">
        <f t="shared" si="82"/>
        <v>2</v>
      </c>
      <c r="AM115" s="34">
        <f t="shared" si="85"/>
        <v>2</v>
      </c>
      <c r="AN115" s="34">
        <f t="shared" si="85"/>
        <v>2</v>
      </c>
      <c r="AO115" s="52" t="str">
        <f>IF([1]Н0228_1037000158513_02_0_69_!DC115="","",[1]Н0228_1037000158513_02_0_69_!DC115)</f>
        <v>нд</v>
      </c>
      <c r="AP115" s="53">
        <f t="shared" si="72"/>
        <v>2</v>
      </c>
      <c r="AQ115" s="53">
        <f t="shared" si="73"/>
        <v>2</v>
      </c>
    </row>
    <row r="116" spans="1:44" ht="15" x14ac:dyDescent="0.2">
      <c r="AQ116" s="53">
        <f t="shared" si="73"/>
        <v>0</v>
      </c>
      <c r="AR116" s="55">
        <f>SUM(AD116,AF116,AH116)</f>
        <v>0</v>
      </c>
    </row>
  </sheetData>
  <autoFilter ref="A19:BV116"/>
  <mergeCells count="29">
    <mergeCell ref="AO15:AO17"/>
    <mergeCell ref="K16:O16"/>
    <mergeCell ref="P16:T16"/>
    <mergeCell ref="U16:V16"/>
    <mergeCell ref="W16:X16"/>
    <mergeCell ref="Y16:Z16"/>
    <mergeCell ref="AC16:AD16"/>
    <mergeCell ref="AE16:AF16"/>
    <mergeCell ref="AG16:AH16"/>
    <mergeCell ref="AI16:AJ16"/>
    <mergeCell ref="H15:I16"/>
    <mergeCell ref="J15:J17"/>
    <mergeCell ref="K15:T15"/>
    <mergeCell ref="U15:Z15"/>
    <mergeCell ref="AA15:AB16"/>
    <mergeCell ref="AC15:AN15"/>
    <mergeCell ref="AK16:AL16"/>
    <mergeCell ref="AM16:AM17"/>
    <mergeCell ref="AN16:AN17"/>
    <mergeCell ref="A4:AO4"/>
    <mergeCell ref="A6:AO6"/>
    <mergeCell ref="A7:AO7"/>
    <mergeCell ref="A9:AO9"/>
    <mergeCell ref="A15:A17"/>
    <mergeCell ref="B15:B17"/>
    <mergeCell ref="C15:C17"/>
    <mergeCell ref="D15:D17"/>
    <mergeCell ref="E15:E17"/>
    <mergeCell ref="F15:G16"/>
  </mergeCells>
  <pageMargins left="0.59055118110236227" right="0.19685039370078741" top="0.19685039370078741" bottom="0.19685039370078741" header="0.27559055118110237" footer="0.27559055118110237"/>
  <pageSetup paperSize="8" scale="21" fitToHeight="0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7" max="40" man="1"/>
  </rowBreaks>
  <colBreaks count="1" manualBreakCount="1">
    <brk id="24" max="1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Н0228_1037000158513_03_0_69_</vt:lpstr>
      <vt:lpstr>Н0228_1037000158513_03_0_69_!Заголовки_для_печати</vt:lpstr>
      <vt:lpstr>Н0228_1037000158513_03_0_69_!Область_печати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2023-02-28T06:25:26Z</dcterms:created>
  <dcterms:modified xsi:type="dcterms:W3CDTF">2023-02-28T06:25:40Z</dcterms:modified>
</cp:coreProperties>
</file>