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385" yWindow="-15" windowWidth="14430" windowHeight="12330"/>
  </bookViews>
  <sheets>
    <sheet name="C02_1127024000399_01_0_69_0" sheetId="1" r:id="rId1"/>
    <sheet name="Лист1" sheetId="2" r:id="rId2"/>
    <sheet name="Лист2" sheetId="3" r:id="rId3"/>
  </sheets>
  <externalReferences>
    <externalReference r:id="rId4"/>
    <externalReference r:id="rId5"/>
  </externalReferences>
  <definedNames>
    <definedName name="H?Period">[1]Заголовок!$B$3</definedName>
    <definedName name="HTML_CodePage" hidden="1">1251</definedName>
    <definedName name="HTML_Control" hidden="1">{"'Лист1'!$A$1:$W$63"}</definedName>
    <definedName name="HTML_Description" hidden="1">""</definedName>
    <definedName name="HTML_Email" hidden="1">""</definedName>
    <definedName name="HTML_Header" hidden="1">"Лист1"</definedName>
    <definedName name="HTML_LastUpdate" hidden="1">"18.10.01"</definedName>
    <definedName name="HTML_LineAfter" hidden="1">FALSE</definedName>
    <definedName name="HTML_LineBefore" hidden="1">FALSE</definedName>
    <definedName name="HTML_Name" hidden="1">"Федецкий И.И."</definedName>
    <definedName name="HTML_OBDlg2" hidden="1">TRUE</definedName>
    <definedName name="HTML_OBDlg4" hidden="1">TRUE</definedName>
    <definedName name="HTML_OS" hidden="1">0</definedName>
    <definedName name="HTML_PathFile" hidden="1">"D:\Мои документы\СТАТЬИ\MyHTML.htm"</definedName>
    <definedName name="HTML_Title" hidden="1">"Климатические зоны Томской области"</definedName>
    <definedName name="org">#REF!</definedName>
    <definedName name="raion">#REF!</definedName>
    <definedName name="А15">#REF!</definedName>
    <definedName name="А4">#REF!</definedName>
    <definedName name="А8">#REF!</definedName>
    <definedName name="_xlnm.Print_Titles" localSheetId="0">'C02_1127024000399_01_0_69_0'!$11:$13</definedName>
    <definedName name="Лист2в">#REF!</definedName>
    <definedName name="_xlnm.Print_Area" localSheetId="0">'C02_1127024000399_01_0_69_0'!$A$1:$Z$476</definedName>
    <definedName name="ПоследнийГод">[1]Заголовок!$B$5</definedName>
    <definedName name="_xlnm.Recorder">#REF!</definedName>
  </definedNames>
  <calcPr calcId="145621"/>
</workbook>
</file>

<file path=xl/calcChain.xml><?xml version="1.0" encoding="utf-8"?>
<calcChain xmlns="http://schemas.openxmlformats.org/spreadsheetml/2006/main">
  <c r="AI12" i="2" l="1"/>
  <c r="AQ97" i="2"/>
  <c r="AN97" i="2"/>
  <c r="P97" i="2" s="1"/>
  <c r="T97" i="2" s="1"/>
  <c r="AM97" i="2"/>
  <c r="V97" i="2" s="1"/>
  <c r="F97" i="2"/>
  <c r="E97" i="2"/>
  <c r="D97" i="2"/>
  <c r="C97" i="2"/>
  <c r="B97" i="2"/>
  <c r="A97" i="2"/>
  <c r="E87" i="2"/>
  <c r="E88" i="2" s="1"/>
  <c r="E89" i="2" s="1"/>
  <c r="E90" i="2" s="1"/>
  <c r="E91" i="2" s="1"/>
  <c r="E92" i="2" s="1"/>
  <c r="E93" i="2" s="1"/>
  <c r="E94" i="2" s="1"/>
  <c r="AN83" i="2"/>
  <c r="AK83" i="2"/>
  <c r="AI83" i="2"/>
  <c r="AG83" i="2"/>
  <c r="AE83" i="2"/>
  <c r="AC83" i="2"/>
  <c r="AM83" i="2" s="1"/>
  <c r="W83" i="2"/>
  <c r="U83" i="2"/>
  <c r="T83" i="2"/>
  <c r="P83" i="2"/>
  <c r="F83" i="2"/>
  <c r="E83" i="2"/>
  <c r="D83" i="2"/>
  <c r="C83" i="2"/>
  <c r="B83" i="2"/>
  <c r="A83" i="2"/>
  <c r="AQ82" i="2"/>
  <c r="AN82" i="2"/>
  <c r="AK82" i="2"/>
  <c r="AM82" i="2" s="1"/>
  <c r="W82" i="2"/>
  <c r="U82" i="2"/>
  <c r="P82" i="2"/>
  <c r="T82" i="2" s="1"/>
  <c r="F82" i="2"/>
  <c r="E82" i="2"/>
  <c r="D82" i="2"/>
  <c r="C82" i="2"/>
  <c r="B82" i="2"/>
  <c r="A82" i="2"/>
  <c r="AQ81" i="2"/>
  <c r="AN81" i="2"/>
  <c r="AC81" i="2"/>
  <c r="AM81" i="2" s="1"/>
  <c r="W81" i="2"/>
  <c r="U81" i="2"/>
  <c r="T81" i="2"/>
  <c r="T78" i="2" s="1"/>
  <c r="S81" i="2"/>
  <c r="P81" i="2"/>
  <c r="F81" i="2"/>
  <c r="E81" i="2"/>
  <c r="D81" i="2"/>
  <c r="C81" i="2"/>
  <c r="B81" i="2"/>
  <c r="A81" i="2"/>
  <c r="AN80" i="2"/>
  <c r="AK80" i="2"/>
  <c r="AI80" i="2"/>
  <c r="AG80" i="2"/>
  <c r="AE80" i="2"/>
  <c r="AM80" i="2" s="1"/>
  <c r="AC80" i="2"/>
  <c r="AQ80" i="2" s="1"/>
  <c r="W80" i="2"/>
  <c r="U80" i="2"/>
  <c r="P80" i="2"/>
  <c r="S80" i="2" s="1"/>
  <c r="F80" i="2"/>
  <c r="E80" i="2"/>
  <c r="D80" i="2"/>
  <c r="C80" i="2"/>
  <c r="B80" i="2"/>
  <c r="A80" i="2"/>
  <c r="AQ79" i="2"/>
  <c r="AN79" i="2"/>
  <c r="P79" i="2" s="1"/>
  <c r="S79" i="2" s="1"/>
  <c r="S78" i="2" s="1"/>
  <c r="AM79" i="2"/>
  <c r="X79" i="2" s="1"/>
  <c r="W79" i="2"/>
  <c r="V79" i="2"/>
  <c r="U79" i="2"/>
  <c r="K79" i="2"/>
  <c r="F79" i="2"/>
  <c r="E79" i="2"/>
  <c r="D79" i="2"/>
  <c r="C79" i="2"/>
  <c r="B79" i="2"/>
  <c r="A79" i="2"/>
  <c r="AN78" i="2"/>
  <c r="P78" i="2" s="1"/>
  <c r="AK78" i="2"/>
  <c r="AI78" i="2"/>
  <c r="AG78" i="2"/>
  <c r="AC78" i="2"/>
  <c r="W78" i="2"/>
  <c r="O78" i="2"/>
  <c r="N78" i="2"/>
  <c r="M78" i="2"/>
  <c r="L78" i="2"/>
  <c r="H78" i="2"/>
  <c r="U78" i="2" s="1"/>
  <c r="C78" i="2"/>
  <c r="B78" i="2"/>
  <c r="A78" i="2"/>
  <c r="AQ77" i="2"/>
  <c r="X77" i="2"/>
  <c r="W77" i="2"/>
  <c r="V77" i="2"/>
  <c r="U77" i="2"/>
  <c r="P77" i="2"/>
  <c r="M77" i="2"/>
  <c r="L77" i="2"/>
  <c r="K77" i="2"/>
  <c r="C77" i="2"/>
  <c r="B77" i="2"/>
  <c r="A77" i="2"/>
  <c r="AN76" i="2"/>
  <c r="AK76" i="2"/>
  <c r="AM76" i="2" s="1"/>
  <c r="AC76" i="2"/>
  <c r="AQ76" i="2" s="1"/>
  <c r="V76" i="2"/>
  <c r="P76" i="2"/>
  <c r="H76" i="2"/>
  <c r="G76" i="2"/>
  <c r="F76" i="2"/>
  <c r="E76" i="2"/>
  <c r="D76" i="2"/>
  <c r="C76" i="2"/>
  <c r="B76" i="2"/>
  <c r="A76" i="2"/>
  <c r="AN75" i="2"/>
  <c r="AK75" i="2"/>
  <c r="AI75" i="2"/>
  <c r="AQ75" i="2" s="1"/>
  <c r="W75" i="2"/>
  <c r="U75" i="2"/>
  <c r="P75" i="2"/>
  <c r="H75" i="2"/>
  <c r="G75" i="2"/>
  <c r="F75" i="2"/>
  <c r="E75" i="2"/>
  <c r="D75" i="2"/>
  <c r="C75" i="2"/>
  <c r="B75" i="2"/>
  <c r="A75" i="2"/>
  <c r="AN74" i="2"/>
  <c r="AC74" i="2"/>
  <c r="AQ74" i="2" s="1"/>
  <c r="W74" i="2"/>
  <c r="U74" i="2"/>
  <c r="H74" i="2"/>
  <c r="G74" i="2"/>
  <c r="F74" i="2"/>
  <c r="E74" i="2"/>
  <c r="D74" i="2"/>
  <c r="C74" i="2"/>
  <c r="B74" i="2"/>
  <c r="A74" i="2"/>
  <c r="AK73" i="2"/>
  <c r="AK71" i="2" s="1"/>
  <c r="AG73" i="2"/>
  <c r="AG71" i="2" s="1"/>
  <c r="AE73" i="2"/>
  <c r="AC73" i="2"/>
  <c r="T73" i="2"/>
  <c r="S73" i="2"/>
  <c r="S71" i="2" s="1"/>
  <c r="R73" i="2"/>
  <c r="O73" i="2"/>
  <c r="N73" i="2"/>
  <c r="N71" i="2" s="1"/>
  <c r="M73" i="2"/>
  <c r="L73" i="2"/>
  <c r="C73" i="2"/>
  <c r="B73" i="2"/>
  <c r="A73" i="2"/>
  <c r="AQ72" i="2"/>
  <c r="X72" i="2"/>
  <c r="W72" i="2"/>
  <c r="V72" i="2"/>
  <c r="U72" i="2"/>
  <c r="P72" i="2"/>
  <c r="K72" i="2"/>
  <c r="C72" i="2"/>
  <c r="B72" i="2"/>
  <c r="A72" i="2"/>
  <c r="AE71" i="2"/>
  <c r="T71" i="2"/>
  <c r="R71" i="2"/>
  <c r="O71" i="2"/>
  <c r="M71" i="2"/>
  <c r="C71" i="2"/>
  <c r="B71" i="2"/>
  <c r="A71" i="2"/>
  <c r="AQ70" i="2"/>
  <c r="X70" i="2"/>
  <c r="W70" i="2"/>
  <c r="V70" i="2"/>
  <c r="U70" i="2"/>
  <c r="P70" i="2"/>
  <c r="M70" i="2"/>
  <c r="L70" i="2"/>
  <c r="K70" i="2"/>
  <c r="C70" i="2"/>
  <c r="B70" i="2"/>
  <c r="A70" i="2"/>
  <c r="AQ69" i="2"/>
  <c r="X69" i="2"/>
  <c r="W69" i="2"/>
  <c r="V69" i="2"/>
  <c r="U69" i="2"/>
  <c r="P69" i="2"/>
  <c r="M69" i="2"/>
  <c r="L69" i="2"/>
  <c r="K69" i="2"/>
  <c r="C69" i="2"/>
  <c r="B69" i="2"/>
  <c r="A69" i="2"/>
  <c r="AN68" i="2"/>
  <c r="AM68" i="2"/>
  <c r="V68" i="2" s="1"/>
  <c r="AK68" i="2"/>
  <c r="AC68" i="2"/>
  <c r="AQ68" i="2" s="1"/>
  <c r="W68" i="2"/>
  <c r="U68" i="2"/>
  <c r="T68" i="2"/>
  <c r="S68" i="2"/>
  <c r="R68" i="2"/>
  <c r="Q68" i="2"/>
  <c r="P68" i="2"/>
  <c r="O68" i="2"/>
  <c r="N68" i="2"/>
  <c r="M68" i="2"/>
  <c r="L68" i="2"/>
  <c r="K68" i="2"/>
  <c r="C68" i="2"/>
  <c r="B68" i="2"/>
  <c r="A68" i="2"/>
  <c r="AN67" i="2"/>
  <c r="AM67" i="2"/>
  <c r="AK67" i="2"/>
  <c r="AI67" i="2"/>
  <c r="AQ67" i="2" s="1"/>
  <c r="W67" i="2"/>
  <c r="U67" i="2"/>
  <c r="P67" i="2"/>
  <c r="F67" i="2"/>
  <c r="E67" i="2"/>
  <c r="D67" i="2"/>
  <c r="C67" i="2"/>
  <c r="B67" i="2"/>
  <c r="A67" i="2"/>
  <c r="AN66" i="2"/>
  <c r="AK66" i="2"/>
  <c r="AK64" i="2" s="1"/>
  <c r="AG66" i="2"/>
  <c r="AG64" i="2" s="1"/>
  <c r="AE66" i="2"/>
  <c r="AC66" i="2"/>
  <c r="S66" i="2"/>
  <c r="R66" i="2"/>
  <c r="R64" i="2" s="1"/>
  <c r="Q66" i="2"/>
  <c r="O66" i="2"/>
  <c r="N66" i="2"/>
  <c r="N64" i="2" s="1"/>
  <c r="N39" i="2" s="1"/>
  <c r="N14" i="2" s="1"/>
  <c r="N12" i="2" s="1"/>
  <c r="M66" i="2"/>
  <c r="L66" i="2"/>
  <c r="L64" i="2" s="1"/>
  <c r="H66" i="2"/>
  <c r="C66" i="2"/>
  <c r="B66" i="2"/>
  <c r="A66" i="2"/>
  <c r="AQ65" i="2"/>
  <c r="X65" i="2"/>
  <c r="W65" i="2"/>
  <c r="V65" i="2"/>
  <c r="U65" i="2"/>
  <c r="P65" i="2"/>
  <c r="K65" i="2"/>
  <c r="C65" i="2"/>
  <c r="B65" i="2"/>
  <c r="A65" i="2"/>
  <c r="AE64" i="2"/>
  <c r="S64" i="2"/>
  <c r="Q64" i="2"/>
  <c r="O64" i="2"/>
  <c r="M64" i="2"/>
  <c r="C64" i="2"/>
  <c r="B64" i="2"/>
  <c r="A64" i="2"/>
  <c r="AQ63" i="2"/>
  <c r="X63" i="2"/>
  <c r="W63" i="2"/>
  <c r="V63" i="2"/>
  <c r="U63" i="2"/>
  <c r="P63" i="2"/>
  <c r="K63" i="2"/>
  <c r="C63" i="2"/>
  <c r="B63" i="2"/>
  <c r="A63" i="2"/>
  <c r="AQ62" i="2"/>
  <c r="X62" i="2"/>
  <c r="W62" i="2"/>
  <c r="V62" i="2"/>
  <c r="U62" i="2"/>
  <c r="P62" i="2"/>
  <c r="K62" i="2"/>
  <c r="C62" i="2"/>
  <c r="B62" i="2"/>
  <c r="A62" i="2"/>
  <c r="AQ61" i="2"/>
  <c r="X61" i="2"/>
  <c r="W61" i="2"/>
  <c r="V61" i="2"/>
  <c r="U61" i="2"/>
  <c r="P61" i="2"/>
  <c r="K61" i="2"/>
  <c r="C61" i="2"/>
  <c r="B61" i="2"/>
  <c r="A61" i="2"/>
  <c r="AQ60" i="2"/>
  <c r="AN60" i="2"/>
  <c r="P60" i="2" s="1"/>
  <c r="X60" i="2"/>
  <c r="W60" i="2"/>
  <c r="V60" i="2"/>
  <c r="U60" i="2"/>
  <c r="K60" i="2"/>
  <c r="C60" i="2"/>
  <c r="B60" i="2"/>
  <c r="A60" i="2"/>
  <c r="AQ59" i="2"/>
  <c r="AN59" i="2"/>
  <c r="X59" i="2"/>
  <c r="W59" i="2"/>
  <c r="V59" i="2"/>
  <c r="U59" i="2"/>
  <c r="P59" i="2"/>
  <c r="K59" i="2"/>
  <c r="C59" i="2"/>
  <c r="B59" i="2"/>
  <c r="A59" i="2"/>
  <c r="AQ58" i="2"/>
  <c r="AN58" i="2"/>
  <c r="P58" i="2" s="1"/>
  <c r="X58" i="2"/>
  <c r="W58" i="2"/>
  <c r="V58" i="2"/>
  <c r="U58" i="2"/>
  <c r="K58" i="2"/>
  <c r="C58" i="2"/>
  <c r="B58" i="2"/>
  <c r="A58" i="2"/>
  <c r="AQ57" i="2"/>
  <c r="AN57" i="2"/>
  <c r="X57" i="2"/>
  <c r="W57" i="2"/>
  <c r="V57" i="2"/>
  <c r="U57" i="2"/>
  <c r="P57" i="2"/>
  <c r="K57" i="2"/>
  <c r="C57" i="2"/>
  <c r="B57" i="2"/>
  <c r="A57" i="2"/>
  <c r="AN56" i="2"/>
  <c r="P56" i="2" s="1"/>
  <c r="AK56" i="2"/>
  <c r="AK55" i="2" s="1"/>
  <c r="AK54" i="2" s="1"/>
  <c r="AI56" i="2"/>
  <c r="AG56" i="2"/>
  <c r="AE56" i="2"/>
  <c r="AC56" i="2"/>
  <c r="AC55" i="2" s="1"/>
  <c r="W56" i="2"/>
  <c r="U56" i="2"/>
  <c r="F56" i="2"/>
  <c r="E56" i="2"/>
  <c r="D56" i="2"/>
  <c r="C56" i="2"/>
  <c r="B56" i="2"/>
  <c r="A56" i="2"/>
  <c r="AN55" i="2"/>
  <c r="P55" i="2" s="1"/>
  <c r="AI55" i="2"/>
  <c r="AG55" i="2"/>
  <c r="AG54" i="2" s="1"/>
  <c r="AE55" i="2"/>
  <c r="W55" i="2"/>
  <c r="U55" i="2"/>
  <c r="C55" i="2"/>
  <c r="B55" i="2"/>
  <c r="A55" i="2"/>
  <c r="AN54" i="2"/>
  <c r="AI54" i="2"/>
  <c r="AE54" i="2"/>
  <c r="W54" i="2"/>
  <c r="U54" i="2"/>
  <c r="T54" i="2"/>
  <c r="S54" i="2"/>
  <c r="R54" i="2"/>
  <c r="Q54" i="2"/>
  <c r="P54" i="2"/>
  <c r="O54" i="2"/>
  <c r="N54" i="2"/>
  <c r="M54" i="2"/>
  <c r="L54" i="2"/>
  <c r="C54" i="2"/>
  <c r="B54" i="2"/>
  <c r="A54" i="2"/>
  <c r="AN53" i="2"/>
  <c r="P53" i="2" s="1"/>
  <c r="AC53" i="2"/>
  <c r="AQ53" i="2" s="1"/>
  <c r="W53" i="2"/>
  <c r="U53" i="2"/>
  <c r="H53" i="2"/>
  <c r="F53" i="2"/>
  <c r="E53" i="2"/>
  <c r="D53" i="2"/>
  <c r="C53" i="2"/>
  <c r="B53" i="2"/>
  <c r="A53" i="2"/>
  <c r="AN52" i="2"/>
  <c r="AK52" i="2"/>
  <c r="AI52" i="2"/>
  <c r="AG52" i="2"/>
  <c r="P52" i="2"/>
  <c r="H52" i="2"/>
  <c r="F52" i="2"/>
  <c r="E52" i="2"/>
  <c r="D52" i="2"/>
  <c r="C52" i="2"/>
  <c r="B52" i="2"/>
  <c r="A52" i="2"/>
  <c r="AN51" i="2"/>
  <c r="P51" i="2" s="1"/>
  <c r="P50" i="2" s="1"/>
  <c r="AK51" i="2"/>
  <c r="AI51" i="2"/>
  <c r="AG51" i="2"/>
  <c r="AQ51" i="2" s="1"/>
  <c r="AE51" i="2"/>
  <c r="H51" i="2"/>
  <c r="F51" i="2"/>
  <c r="E51" i="2"/>
  <c r="D51" i="2"/>
  <c r="C51" i="2"/>
  <c r="B51" i="2"/>
  <c r="A51" i="2"/>
  <c r="AK50" i="2"/>
  <c r="AG50" i="2"/>
  <c r="AG47" i="2" s="1"/>
  <c r="AE50" i="2"/>
  <c r="AC50" i="2"/>
  <c r="T50" i="2"/>
  <c r="S50" i="2"/>
  <c r="S47" i="2" s="1"/>
  <c r="R50" i="2"/>
  <c r="Q50" i="2"/>
  <c r="O50" i="2"/>
  <c r="O47" i="2" s="1"/>
  <c r="N50" i="2"/>
  <c r="M50" i="2"/>
  <c r="L50" i="2"/>
  <c r="C50" i="2"/>
  <c r="B50" i="2"/>
  <c r="A50" i="2"/>
  <c r="AQ49" i="2"/>
  <c r="AN49" i="2"/>
  <c r="AM49" i="2"/>
  <c r="K49" i="2" s="1"/>
  <c r="X49" i="2"/>
  <c r="W49" i="2"/>
  <c r="V49" i="2"/>
  <c r="U49" i="2"/>
  <c r="P49" i="2"/>
  <c r="F49" i="2"/>
  <c r="E49" i="2"/>
  <c r="D49" i="2"/>
  <c r="C49" i="2"/>
  <c r="B49" i="2"/>
  <c r="A49" i="2"/>
  <c r="AN48" i="2"/>
  <c r="AM48" i="2"/>
  <c r="K48" i="2" s="1"/>
  <c r="AK48" i="2"/>
  <c r="AK47" i="2" s="1"/>
  <c r="AI48" i="2"/>
  <c r="AG48" i="2"/>
  <c r="AE48" i="2"/>
  <c r="AC48" i="2"/>
  <c r="AC47" i="2" s="1"/>
  <c r="X48" i="2"/>
  <c r="V48" i="2"/>
  <c r="T48" i="2"/>
  <c r="T47" i="2" s="1"/>
  <c r="S48" i="2"/>
  <c r="R48" i="2"/>
  <c r="Q48" i="2"/>
  <c r="Q47" i="2" s="1"/>
  <c r="P48" i="2"/>
  <c r="O48" i="2"/>
  <c r="N48" i="2"/>
  <c r="M48" i="2"/>
  <c r="M47" i="2" s="1"/>
  <c r="M39" i="2" s="1"/>
  <c r="L48" i="2"/>
  <c r="L47" i="2" s="1"/>
  <c r="H48" i="2"/>
  <c r="U48" i="2" s="1"/>
  <c r="C48" i="2"/>
  <c r="B48" i="2"/>
  <c r="A48" i="2"/>
  <c r="AN47" i="2"/>
  <c r="AE47" i="2"/>
  <c r="R47" i="2"/>
  <c r="P47" i="2"/>
  <c r="N47" i="2"/>
  <c r="C47" i="2"/>
  <c r="B47" i="2"/>
  <c r="A47" i="2"/>
  <c r="AQ46" i="2"/>
  <c r="AN46" i="2"/>
  <c r="AK46" i="2"/>
  <c r="AI46" i="2"/>
  <c r="AG46" i="2"/>
  <c r="AC46" i="2"/>
  <c r="AM46" i="2" s="1"/>
  <c r="W46" i="2"/>
  <c r="U46" i="2"/>
  <c r="P46" i="2"/>
  <c r="K46" i="2"/>
  <c r="H46" i="2"/>
  <c r="F46" i="2"/>
  <c r="E46" i="2"/>
  <c r="D46" i="2"/>
  <c r="C46" i="2"/>
  <c r="B46" i="2"/>
  <c r="A46" i="2"/>
  <c r="AN45" i="2"/>
  <c r="AK45" i="2"/>
  <c r="AI45" i="2"/>
  <c r="AQ45" i="2" s="1"/>
  <c r="AG45" i="2"/>
  <c r="AC45" i="2"/>
  <c r="AM45" i="2" s="1"/>
  <c r="W45" i="2"/>
  <c r="U45" i="2"/>
  <c r="P45" i="2"/>
  <c r="F45" i="2"/>
  <c r="E45" i="2"/>
  <c r="D45" i="2"/>
  <c r="C45" i="2"/>
  <c r="B45" i="2"/>
  <c r="A45" i="2"/>
  <c r="AN44" i="2"/>
  <c r="P44" i="2" s="1"/>
  <c r="AK44" i="2"/>
  <c r="AK42" i="2" s="1"/>
  <c r="AI44" i="2"/>
  <c r="AC44" i="2"/>
  <c r="W44" i="2"/>
  <c r="U44" i="2"/>
  <c r="F44" i="2"/>
  <c r="E44" i="2"/>
  <c r="D44" i="2"/>
  <c r="C44" i="2"/>
  <c r="B44" i="2"/>
  <c r="A44" i="2"/>
  <c r="AN43" i="2"/>
  <c r="P43" i="2" s="1"/>
  <c r="AG43" i="2"/>
  <c r="AE43" i="2"/>
  <c r="W43" i="2"/>
  <c r="U43" i="2"/>
  <c r="F43" i="2"/>
  <c r="E43" i="2"/>
  <c r="D43" i="2"/>
  <c r="C43" i="2"/>
  <c r="B43" i="2"/>
  <c r="A43" i="2"/>
  <c r="AN42" i="2"/>
  <c r="AI42" i="2"/>
  <c r="AI40" i="2" s="1"/>
  <c r="AE42" i="2"/>
  <c r="AE40" i="2" s="1"/>
  <c r="AE39" i="2" s="1"/>
  <c r="AE14" i="2" s="1"/>
  <c r="T42" i="2"/>
  <c r="T40" i="2" s="1"/>
  <c r="T39" i="2" s="1"/>
  <c r="T14" i="2" s="1"/>
  <c r="S42" i="2"/>
  <c r="R42" i="2"/>
  <c r="R40" i="2" s="1"/>
  <c r="Q42" i="2"/>
  <c r="P42" i="2"/>
  <c r="O42" i="2"/>
  <c r="N42" i="2"/>
  <c r="M42" i="2"/>
  <c r="L42" i="2"/>
  <c r="L40" i="2" s="1"/>
  <c r="L39" i="2" s="1"/>
  <c r="L14" i="2" s="1"/>
  <c r="L12" i="2" s="1"/>
  <c r="H42" i="2"/>
  <c r="C42" i="2"/>
  <c r="B42" i="2"/>
  <c r="A42" i="2"/>
  <c r="AQ41" i="2"/>
  <c r="AN41" i="2"/>
  <c r="X41" i="2"/>
  <c r="W41" i="2"/>
  <c r="V41" i="2"/>
  <c r="U41" i="2"/>
  <c r="P41" i="2"/>
  <c r="K41" i="2"/>
  <c r="C41" i="2"/>
  <c r="B41" i="2"/>
  <c r="A41" i="2"/>
  <c r="AN40" i="2"/>
  <c r="P40" i="2" s="1"/>
  <c r="AK40" i="2"/>
  <c r="S40" i="2"/>
  <c r="Q40" i="2"/>
  <c r="Q39" i="2" s="1"/>
  <c r="O40" i="2"/>
  <c r="O39" i="2" s="1"/>
  <c r="M40" i="2"/>
  <c r="C40" i="2"/>
  <c r="B40" i="2"/>
  <c r="A40" i="2"/>
  <c r="AN39" i="2"/>
  <c r="R39" i="2"/>
  <c r="P39" i="2"/>
  <c r="C39" i="2"/>
  <c r="B39" i="2"/>
  <c r="A39" i="2"/>
  <c r="AQ38" i="2"/>
  <c r="X38" i="2"/>
  <c r="W38" i="2"/>
  <c r="V38" i="2"/>
  <c r="U38" i="2"/>
  <c r="P38" i="2"/>
  <c r="L38" i="2"/>
  <c r="K38" i="2"/>
  <c r="C38" i="2"/>
  <c r="B38" i="2"/>
  <c r="A38" i="2"/>
  <c r="AN37" i="2"/>
  <c r="P37" i="2" s="1"/>
  <c r="AG37" i="2"/>
  <c r="W37" i="2"/>
  <c r="U37" i="2"/>
  <c r="H37" i="2"/>
  <c r="F37" i="2"/>
  <c r="E37" i="2"/>
  <c r="D37" i="2"/>
  <c r="C37" i="2"/>
  <c r="B37" i="2"/>
  <c r="A37" i="2"/>
  <c r="AN36" i="2"/>
  <c r="AM36" i="2"/>
  <c r="X36" i="2" s="1"/>
  <c r="AK36" i="2"/>
  <c r="AE36" i="2"/>
  <c r="AQ36" i="2" s="1"/>
  <c r="V36" i="2"/>
  <c r="P36" i="2"/>
  <c r="H36" i="2"/>
  <c r="W36" i="2" s="1"/>
  <c r="F36" i="2"/>
  <c r="E36" i="2"/>
  <c r="D36" i="2"/>
  <c r="C36" i="2"/>
  <c r="B36" i="2"/>
  <c r="A36" i="2"/>
  <c r="AN35" i="2"/>
  <c r="P35" i="2" s="1"/>
  <c r="AI35" i="2"/>
  <c r="AG35" i="2"/>
  <c r="AG34" i="2" s="1"/>
  <c r="AG21" i="2" s="1"/>
  <c r="AG13" i="2" s="1"/>
  <c r="AE35" i="2"/>
  <c r="AE34" i="2" s="1"/>
  <c r="AE21" i="2" s="1"/>
  <c r="AE13" i="2" s="1"/>
  <c r="AC35" i="2"/>
  <c r="AQ35" i="2" s="1"/>
  <c r="T35" i="2"/>
  <c r="S35" i="2"/>
  <c r="R35" i="2"/>
  <c r="Q35" i="2"/>
  <c r="O35" i="2"/>
  <c r="O34" i="2" s="1"/>
  <c r="N35" i="2"/>
  <c r="M35" i="2"/>
  <c r="L35" i="2"/>
  <c r="L34" i="2" s="1"/>
  <c r="C35" i="2"/>
  <c r="B35" i="2"/>
  <c r="A35" i="2"/>
  <c r="AI34" i="2"/>
  <c r="AC34" i="2"/>
  <c r="AQ34" i="2" s="1"/>
  <c r="T34" i="2"/>
  <c r="S34" i="2"/>
  <c r="R34" i="2"/>
  <c r="Q34" i="2"/>
  <c r="N34" i="2"/>
  <c r="M34" i="2"/>
  <c r="C34" i="2"/>
  <c r="B34" i="2"/>
  <c r="A34" i="2"/>
  <c r="AQ33" i="2"/>
  <c r="X33" i="2"/>
  <c r="W33" i="2"/>
  <c r="V33" i="2"/>
  <c r="U33" i="2"/>
  <c r="P33" i="2"/>
  <c r="K33" i="2"/>
  <c r="C33" i="2"/>
  <c r="B33" i="2"/>
  <c r="A33" i="2"/>
  <c r="AQ32" i="2"/>
  <c r="X32" i="2"/>
  <c r="W32" i="2"/>
  <c r="V32" i="2"/>
  <c r="U32" i="2"/>
  <c r="P32" i="2"/>
  <c r="K32" i="2"/>
  <c r="C32" i="2"/>
  <c r="B32" i="2"/>
  <c r="A32" i="2"/>
  <c r="AQ31" i="2"/>
  <c r="X31" i="2"/>
  <c r="W31" i="2"/>
  <c r="V31" i="2"/>
  <c r="U31" i="2"/>
  <c r="P31" i="2"/>
  <c r="K31" i="2"/>
  <c r="C31" i="2"/>
  <c r="B31" i="2"/>
  <c r="A31" i="2"/>
  <c r="AN30" i="2"/>
  <c r="AM30" i="2"/>
  <c r="K30" i="2" s="1"/>
  <c r="AK30" i="2"/>
  <c r="AK29" i="2" s="1"/>
  <c r="AI30" i="2"/>
  <c r="AI29" i="2" s="1"/>
  <c r="AG30" i="2"/>
  <c r="AE30" i="2"/>
  <c r="AC30" i="2"/>
  <c r="AQ30" i="2" s="1"/>
  <c r="X30" i="2"/>
  <c r="V30" i="2"/>
  <c r="U30" i="2"/>
  <c r="P30" i="2"/>
  <c r="H30" i="2"/>
  <c r="W30" i="2" s="1"/>
  <c r="C30" i="2"/>
  <c r="B30" i="2"/>
  <c r="A30" i="2"/>
  <c r="AN29" i="2"/>
  <c r="P29" i="2" s="1"/>
  <c r="AM29" i="2"/>
  <c r="X29" i="2" s="1"/>
  <c r="AG29" i="2"/>
  <c r="AE29" i="2"/>
  <c r="W29" i="2"/>
  <c r="V29" i="2"/>
  <c r="O29" i="2"/>
  <c r="N29" i="2"/>
  <c r="M29" i="2"/>
  <c r="L29" i="2"/>
  <c r="K29" i="2"/>
  <c r="H29" i="2"/>
  <c r="U29" i="2" s="1"/>
  <c r="C29" i="2"/>
  <c r="B29" i="2"/>
  <c r="A29" i="2"/>
  <c r="AQ28" i="2"/>
  <c r="X28" i="2"/>
  <c r="W28" i="2"/>
  <c r="V28" i="2"/>
  <c r="U28" i="2"/>
  <c r="P28" i="2"/>
  <c r="K28" i="2"/>
  <c r="C28" i="2"/>
  <c r="B28" i="2"/>
  <c r="A28" i="2"/>
  <c r="AQ27" i="2"/>
  <c r="X27" i="2"/>
  <c r="W27" i="2"/>
  <c r="V27" i="2"/>
  <c r="U27" i="2"/>
  <c r="P27" i="2"/>
  <c r="K27" i="2"/>
  <c r="C27" i="2"/>
  <c r="B27" i="2"/>
  <c r="A27" i="2"/>
  <c r="AN26" i="2"/>
  <c r="AM26" i="2"/>
  <c r="K26" i="2" s="1"/>
  <c r="AK26" i="2"/>
  <c r="AI26" i="2"/>
  <c r="AG26" i="2"/>
  <c r="AE26" i="2"/>
  <c r="AC26" i="2"/>
  <c r="AQ26" i="2" s="1"/>
  <c r="X26" i="2"/>
  <c r="V26" i="2"/>
  <c r="U26" i="2"/>
  <c r="P26" i="2"/>
  <c r="O26" i="2"/>
  <c r="N26" i="2"/>
  <c r="M26" i="2"/>
  <c r="L26" i="2"/>
  <c r="H26" i="2"/>
  <c r="W26" i="2" s="1"/>
  <c r="C26" i="2"/>
  <c r="B26" i="2"/>
  <c r="A26" i="2"/>
  <c r="AQ25" i="2"/>
  <c r="X25" i="2"/>
  <c r="W25" i="2"/>
  <c r="V25" i="2"/>
  <c r="U25" i="2"/>
  <c r="P25" i="2"/>
  <c r="K25" i="2"/>
  <c r="C25" i="2"/>
  <c r="B25" i="2"/>
  <c r="A25" i="2"/>
  <c r="AQ24" i="2"/>
  <c r="X24" i="2"/>
  <c r="W24" i="2"/>
  <c r="V24" i="2"/>
  <c r="U24" i="2"/>
  <c r="P24" i="2"/>
  <c r="K24" i="2"/>
  <c r="C24" i="2"/>
  <c r="B24" i="2"/>
  <c r="A24" i="2"/>
  <c r="AQ23" i="2"/>
  <c r="X23" i="2"/>
  <c r="W23" i="2"/>
  <c r="V23" i="2"/>
  <c r="U23" i="2"/>
  <c r="T23" i="2"/>
  <c r="T22" i="2" s="1"/>
  <c r="T21" i="2" s="1"/>
  <c r="T13" i="2" s="1"/>
  <c r="T12" i="2" s="1"/>
  <c r="S23" i="2"/>
  <c r="S22" i="2" s="1"/>
  <c r="S21" i="2" s="1"/>
  <c r="S13" i="2" s="1"/>
  <c r="R23" i="2"/>
  <c r="Q23" i="2"/>
  <c r="P23" i="2"/>
  <c r="O23" i="2"/>
  <c r="O22" i="2" s="1"/>
  <c r="N23" i="2"/>
  <c r="M23" i="2"/>
  <c r="L23" i="2"/>
  <c r="L22" i="2" s="1"/>
  <c r="L21" i="2" s="1"/>
  <c r="K23" i="2"/>
  <c r="C23" i="2"/>
  <c r="B23" i="2"/>
  <c r="A23" i="2"/>
  <c r="AN22" i="2"/>
  <c r="AM22" i="2"/>
  <c r="K22" i="2" s="1"/>
  <c r="AK22" i="2"/>
  <c r="AK21" i="2" s="1"/>
  <c r="AK13" i="2" s="1"/>
  <c r="AI22" i="2"/>
  <c r="AI21" i="2" s="1"/>
  <c r="AI13" i="2" s="1"/>
  <c r="AG22" i="2"/>
  <c r="AE22" i="2"/>
  <c r="AC22" i="2"/>
  <c r="AQ22" i="2" s="1"/>
  <c r="X22" i="2"/>
  <c r="V22" i="2"/>
  <c r="U22" i="2"/>
  <c r="R22" i="2"/>
  <c r="Q22" i="2"/>
  <c r="Q21" i="2" s="1"/>
  <c r="Q13" i="2" s="1"/>
  <c r="Q12" i="2" s="1"/>
  <c r="P22" i="2"/>
  <c r="N22" i="2"/>
  <c r="M22" i="2"/>
  <c r="M21" i="2" s="1"/>
  <c r="H22" i="2"/>
  <c r="W22" i="2" s="1"/>
  <c r="C22" i="2"/>
  <c r="B22" i="2"/>
  <c r="A22" i="2"/>
  <c r="R21" i="2"/>
  <c r="N21" i="2"/>
  <c r="C21" i="2"/>
  <c r="B21" i="2"/>
  <c r="A21" i="2"/>
  <c r="AQ20" i="2"/>
  <c r="X20" i="2"/>
  <c r="W20" i="2"/>
  <c r="V20" i="2"/>
  <c r="U20" i="2"/>
  <c r="P20" i="2"/>
  <c r="K20" i="2"/>
  <c r="C20" i="2"/>
  <c r="B20" i="2"/>
  <c r="A20" i="2"/>
  <c r="AQ19" i="2"/>
  <c r="X19" i="2"/>
  <c r="W19" i="2"/>
  <c r="V19" i="2"/>
  <c r="U19" i="2"/>
  <c r="P19" i="2"/>
  <c r="K19" i="2"/>
  <c r="C19" i="2"/>
  <c r="B19" i="2"/>
  <c r="A19" i="2"/>
  <c r="AO18" i="2"/>
  <c r="AN18" i="2"/>
  <c r="P18" i="2" s="1"/>
  <c r="AK18" i="2"/>
  <c r="AI18" i="2"/>
  <c r="AG18" i="2"/>
  <c r="AC18" i="2"/>
  <c r="T18" i="2"/>
  <c r="S18" i="2"/>
  <c r="R18" i="2"/>
  <c r="Q18" i="2"/>
  <c r="O18" i="2"/>
  <c r="N18" i="2"/>
  <c r="M18" i="2"/>
  <c r="L18" i="2"/>
  <c r="H18" i="2"/>
  <c r="W18" i="2" s="1"/>
  <c r="C18" i="2"/>
  <c r="B18" i="2"/>
  <c r="A18" i="2"/>
  <c r="AO17" i="2"/>
  <c r="AN17" i="2"/>
  <c r="AM17" i="2"/>
  <c r="AK17" i="2"/>
  <c r="AQ17" i="2" s="1"/>
  <c r="AI17" i="2"/>
  <c r="AC17" i="2"/>
  <c r="X17" i="2"/>
  <c r="W17" i="2"/>
  <c r="V17" i="2"/>
  <c r="U17" i="2"/>
  <c r="T17" i="2"/>
  <c r="S17" i="2"/>
  <c r="R17" i="2"/>
  <c r="Q17" i="2"/>
  <c r="P17" i="2"/>
  <c r="K17" i="2"/>
  <c r="C17" i="2"/>
  <c r="B17" i="2"/>
  <c r="A17" i="2"/>
  <c r="AO16" i="2"/>
  <c r="AK16" i="2"/>
  <c r="AG16" i="2"/>
  <c r="AE16" i="2"/>
  <c r="T16" i="2"/>
  <c r="S16" i="2"/>
  <c r="R16" i="2"/>
  <c r="Q16" i="2"/>
  <c r="O16" i="2"/>
  <c r="N16" i="2"/>
  <c r="M16" i="2"/>
  <c r="L16" i="2"/>
  <c r="C16" i="2"/>
  <c r="B16" i="2"/>
  <c r="A16" i="2"/>
  <c r="AO15" i="2"/>
  <c r="AN15" i="2"/>
  <c r="P15" i="2" s="1"/>
  <c r="AM15" i="2"/>
  <c r="AK15" i="2"/>
  <c r="AI15" i="2"/>
  <c r="AC15" i="2"/>
  <c r="AQ15" i="2" s="1"/>
  <c r="X15" i="2"/>
  <c r="W15" i="2"/>
  <c r="V15" i="2"/>
  <c r="U15" i="2"/>
  <c r="T15" i="2"/>
  <c r="S15" i="2"/>
  <c r="R15" i="2"/>
  <c r="Q15" i="2"/>
  <c r="K15" i="2"/>
  <c r="C15" i="2"/>
  <c r="B15" i="2"/>
  <c r="A15" i="2"/>
  <c r="AO14" i="2"/>
  <c r="AN14" i="2"/>
  <c r="R14" i="2"/>
  <c r="Q14" i="2"/>
  <c r="P14" i="2"/>
  <c r="O14" i="2"/>
  <c r="O12" i="2" s="1"/>
  <c r="M14" i="2"/>
  <c r="C14" i="2"/>
  <c r="B14" i="2"/>
  <c r="A14" i="2"/>
  <c r="AO13" i="2"/>
  <c r="R13" i="2"/>
  <c r="R12" i="2" s="1"/>
  <c r="C13" i="2"/>
  <c r="B13" i="2"/>
  <c r="A13" i="2"/>
  <c r="M12" i="2"/>
  <c r="C12" i="2"/>
  <c r="B12" i="2"/>
  <c r="A12" i="2"/>
  <c r="X45" i="2" l="1"/>
  <c r="V45" i="2"/>
  <c r="K45" i="2"/>
  <c r="O21" i="2"/>
  <c r="S12" i="2"/>
  <c r="AQ55" i="2"/>
  <c r="AC54" i="2"/>
  <c r="AQ54" i="2" s="1"/>
  <c r="AC21" i="2"/>
  <c r="AC29" i="2"/>
  <c r="AQ29" i="2" s="1"/>
  <c r="H35" i="2"/>
  <c r="S39" i="2"/>
  <c r="S14" i="2" s="1"/>
  <c r="AI47" i="2"/>
  <c r="AQ47" i="2" s="1"/>
  <c r="AQ48" i="2"/>
  <c r="AN50" i="2"/>
  <c r="W52" i="2"/>
  <c r="U52" i="2"/>
  <c r="AM52" i="2"/>
  <c r="AI50" i="2"/>
  <c r="AQ50" i="2" s="1"/>
  <c r="AQ66" i="2"/>
  <c r="P66" i="2"/>
  <c r="AN64" i="2"/>
  <c r="P64" i="2" s="1"/>
  <c r="H73" i="2"/>
  <c r="W76" i="2"/>
  <c r="U76" i="2"/>
  <c r="X76" i="2"/>
  <c r="K76" i="2"/>
  <c r="V83" i="2"/>
  <c r="K83" i="2"/>
  <c r="X83" i="2"/>
  <c r="U18" i="2"/>
  <c r="U36" i="2"/>
  <c r="AK39" i="2"/>
  <c r="AK14" i="2" s="1"/>
  <c r="AK12" i="2" s="1"/>
  <c r="W42" i="2"/>
  <c r="U42" i="2"/>
  <c r="AQ43" i="2"/>
  <c r="AQ44" i="2"/>
  <c r="AM44" i="2"/>
  <c r="AC42" i="2"/>
  <c r="X46" i="2"/>
  <c r="V46" i="2"/>
  <c r="AM51" i="2"/>
  <c r="X67" i="2"/>
  <c r="V67" i="2"/>
  <c r="AM66" i="2"/>
  <c r="AC71" i="2"/>
  <c r="AN73" i="2"/>
  <c r="P74" i="2"/>
  <c r="AM75" i="2"/>
  <c r="AI73" i="2"/>
  <c r="AI71" i="2" s="1"/>
  <c r="AI16" i="2" s="1"/>
  <c r="AM43" i="2"/>
  <c r="AG42" i="2"/>
  <c r="AG40" i="2" s="1"/>
  <c r="AG39" i="2" s="1"/>
  <c r="AG14" i="2" s="1"/>
  <c r="AG12" i="2" s="1"/>
  <c r="AM56" i="2"/>
  <c r="AQ56" i="2"/>
  <c r="AN34" i="2"/>
  <c r="K36" i="2"/>
  <c r="AM37" i="2"/>
  <c r="AM35" i="2" s="1"/>
  <c r="AQ37" i="2"/>
  <c r="H40" i="2"/>
  <c r="W51" i="2"/>
  <c r="U51" i="2"/>
  <c r="H50" i="2"/>
  <c r="AQ52" i="2"/>
  <c r="U66" i="2"/>
  <c r="H64" i="2"/>
  <c r="W66" i="2"/>
  <c r="K67" i="2"/>
  <c r="V80" i="2"/>
  <c r="K80" i="2"/>
  <c r="AM78" i="2"/>
  <c r="X80" i="2"/>
  <c r="X81" i="2"/>
  <c r="V81" i="2"/>
  <c r="K81" i="2"/>
  <c r="V82" i="2"/>
  <c r="K82" i="2"/>
  <c r="X82" i="2"/>
  <c r="W48" i="2"/>
  <c r="AM53" i="2"/>
  <c r="AC64" i="2"/>
  <c r="X68" i="2"/>
  <c r="AM74" i="2"/>
  <c r="K97" i="2"/>
  <c r="X97" i="2"/>
  <c r="AQ83" i="2"/>
  <c r="AI66" i="2"/>
  <c r="AI64" i="2" s="1"/>
  <c r="AE78" i="2"/>
  <c r="X35" i="2" l="1"/>
  <c r="V35" i="2"/>
  <c r="AM34" i="2"/>
  <c r="K35" i="2"/>
  <c r="W64" i="2"/>
  <c r="U64" i="2"/>
  <c r="K75" i="2"/>
  <c r="V75" i="2"/>
  <c r="X75" i="2"/>
  <c r="AC40" i="2"/>
  <c r="AQ42" i="2"/>
  <c r="AQ21" i="2"/>
  <c r="AC13" i="2"/>
  <c r="AQ78" i="2"/>
  <c r="AE18" i="2"/>
  <c r="X53" i="2"/>
  <c r="V53" i="2"/>
  <c r="K53" i="2"/>
  <c r="W40" i="2"/>
  <c r="U40" i="2"/>
  <c r="AN21" i="2"/>
  <c r="P34" i="2"/>
  <c r="K43" i="2"/>
  <c r="AM42" i="2"/>
  <c r="V43" i="2"/>
  <c r="X43" i="2"/>
  <c r="AN71" i="2"/>
  <c r="P73" i="2"/>
  <c r="X52" i="2"/>
  <c r="K52" i="2"/>
  <c r="V52" i="2"/>
  <c r="H34" i="2"/>
  <c r="U35" i="2"/>
  <c r="W35" i="2"/>
  <c r="K56" i="2"/>
  <c r="V56" i="2"/>
  <c r="AM55" i="2"/>
  <c r="X56" i="2"/>
  <c r="AQ71" i="2"/>
  <c r="AC16" i="2"/>
  <c r="AQ16" i="2" s="1"/>
  <c r="X74" i="2"/>
  <c r="X73" i="2" s="1"/>
  <c r="AM73" i="2"/>
  <c r="V74" i="2"/>
  <c r="V73" i="2" s="1"/>
  <c r="K74" i="2"/>
  <c r="V78" i="2"/>
  <c r="K78" i="2"/>
  <c r="X78" i="2"/>
  <c r="AM18" i="2"/>
  <c r="U50" i="2"/>
  <c r="W50" i="2"/>
  <c r="H47" i="2"/>
  <c r="AQ73" i="2"/>
  <c r="AI39" i="2"/>
  <c r="AI14" i="2" s="1"/>
  <c r="V37" i="2"/>
  <c r="X37" i="2"/>
  <c r="K37" i="2"/>
  <c r="X51" i="2"/>
  <c r="K51" i="2"/>
  <c r="AM50" i="2"/>
  <c r="V51" i="2"/>
  <c r="AQ64" i="2"/>
  <c r="X66" i="2"/>
  <c r="K66" i="2"/>
  <c r="V66" i="2"/>
  <c r="AM64" i="2"/>
  <c r="V44" i="2"/>
  <c r="X44" i="2"/>
  <c r="K44" i="2"/>
  <c r="W73" i="2"/>
  <c r="H71" i="2"/>
  <c r="U73" i="2"/>
  <c r="X64" i="2" l="1"/>
  <c r="K64" i="2"/>
  <c r="V64" i="2"/>
  <c r="X50" i="2"/>
  <c r="V50" i="2"/>
  <c r="K50" i="2"/>
  <c r="AM47" i="2"/>
  <c r="W47" i="2"/>
  <c r="U47" i="2"/>
  <c r="P71" i="2"/>
  <c r="AN16" i="2"/>
  <c r="P16" i="2" s="1"/>
  <c r="U71" i="2"/>
  <c r="W71" i="2"/>
  <c r="H16" i="2"/>
  <c r="AM71" i="2"/>
  <c r="K73" i="2"/>
  <c r="H39" i="2"/>
  <c r="AQ18" i="2"/>
  <c r="AE12" i="2"/>
  <c r="V34" i="2"/>
  <c r="X34" i="2"/>
  <c r="AM21" i="2"/>
  <c r="K34" i="2"/>
  <c r="K55" i="2"/>
  <c r="V55" i="2"/>
  <c r="X55" i="2"/>
  <c r="AM54" i="2"/>
  <c r="P21" i="2"/>
  <c r="AN13" i="2"/>
  <c r="AQ40" i="2"/>
  <c r="AC39" i="2"/>
  <c r="K18" i="2"/>
  <c r="V18" i="2"/>
  <c r="X18" i="2"/>
  <c r="U34" i="2"/>
  <c r="H21" i="2"/>
  <c r="W34" i="2"/>
  <c r="K42" i="2"/>
  <c r="AM40" i="2"/>
  <c r="V42" i="2"/>
  <c r="X42" i="2"/>
  <c r="AQ13" i="2"/>
  <c r="X21" i="2" l="1"/>
  <c r="K21" i="2"/>
  <c r="V21" i="2"/>
  <c r="AM13" i="2"/>
  <c r="U16" i="2"/>
  <c r="W16" i="2"/>
  <c r="W21" i="2"/>
  <c r="H13" i="2"/>
  <c r="U21" i="2"/>
  <c r="X40" i="2"/>
  <c r="K40" i="2"/>
  <c r="V40" i="2"/>
  <c r="AM39" i="2"/>
  <c r="AQ39" i="2"/>
  <c r="AC14" i="2"/>
  <c r="X54" i="2"/>
  <c r="K54" i="2"/>
  <c r="V54" i="2"/>
  <c r="V71" i="2"/>
  <c r="K71" i="2"/>
  <c r="X71" i="2"/>
  <c r="AM16" i="2"/>
  <c r="X47" i="2"/>
  <c r="K47" i="2"/>
  <c r="V47" i="2"/>
  <c r="P13" i="2"/>
  <c r="AN12" i="2"/>
  <c r="P12" i="2" s="1"/>
  <c r="U39" i="2"/>
  <c r="W39" i="2"/>
  <c r="H14" i="2"/>
  <c r="H12" i="2" l="1"/>
  <c r="W13" i="2"/>
  <c r="U13" i="2"/>
  <c r="X13" i="2"/>
  <c r="AM12" i="2"/>
  <c r="K13" i="2"/>
  <c r="V13" i="2"/>
  <c r="AQ14" i="2"/>
  <c r="AC12" i="2"/>
  <c r="AQ12" i="2" s="1"/>
  <c r="U14" i="2"/>
  <c r="W14" i="2"/>
  <c r="V16" i="2"/>
  <c r="X16" i="2"/>
  <c r="K16" i="2"/>
  <c r="K39" i="2"/>
  <c r="X39" i="2"/>
  <c r="V39" i="2"/>
  <c r="AM14" i="2"/>
  <c r="V12" i="2" l="1"/>
  <c r="X12" i="2"/>
  <c r="K12" i="2"/>
  <c r="U12" i="2"/>
  <c r="W12" i="2"/>
  <c r="X14" i="2"/>
  <c r="K14" i="2"/>
  <c r="V14" i="2"/>
</calcChain>
</file>

<file path=xl/comments1.xml><?xml version="1.0" encoding="utf-8"?>
<comments xmlns="http://schemas.openxmlformats.org/spreadsheetml/2006/main">
  <authors>
    <author>pto1</author>
  </authors>
  <commentList>
    <comment ref="AE79" authorId="0">
      <text>
        <r>
          <rPr>
            <b/>
            <sz val="9"/>
            <color indexed="81"/>
            <rFont val="Tahoma"/>
            <family val="2"/>
            <charset val="204"/>
          </rPr>
          <t>pto1:</t>
        </r>
        <r>
          <rPr>
            <sz val="9"/>
            <color indexed="81"/>
            <rFont val="Tahoma"/>
            <family val="2"/>
            <charset val="204"/>
          </rPr>
          <t xml:space="preserve">
СОПРОВОЖДЕНИЕ ВКЛЮЧАТЬ</t>
        </r>
      </text>
    </comment>
  </commentList>
</comments>
</file>

<file path=xl/sharedStrings.xml><?xml version="1.0" encoding="utf-8"?>
<sst xmlns="http://schemas.openxmlformats.org/spreadsheetml/2006/main" count="2236" uniqueCount="805">
  <si>
    <t>Приложение № 1</t>
  </si>
  <si>
    <t>к приказу Минэнерго России</t>
  </si>
  <si>
    <t>полное наименование субъекта электроэнергетики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</si>
  <si>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</si>
  <si>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</si>
  <si>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</si>
  <si>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</si>
  <si>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2016 год</t>
  </si>
  <si>
    <t>2017 год</t>
  </si>
  <si>
    <t>2018 год</t>
  </si>
  <si>
    <t>1 квартал</t>
  </si>
  <si>
    <t>2 квартал</t>
  </si>
  <si>
    <t>3 квартал</t>
  </si>
  <si>
    <t>3квартал</t>
  </si>
  <si>
    <t>4 квартал</t>
  </si>
  <si>
    <t>2019 год</t>
  </si>
  <si>
    <t>2020 год</t>
  </si>
  <si>
    <t>2021 год</t>
  </si>
  <si>
    <t>2022 год</t>
  </si>
  <si>
    <t>Итого за период реализации инвестиционной программы</t>
  </si>
  <si>
    <t>Примечание</t>
  </si>
  <si>
    <t>Факт</t>
  </si>
  <si>
    <t xml:space="preserve">Прогноз </t>
  </si>
  <si>
    <t>Предложение по корректировке утвержденного плана</t>
  </si>
  <si>
    <t xml:space="preserve">План </t>
  </si>
  <si>
    <t>БЮДЖЕТ ДОХОДОВ И РАСХОДОВ</t>
  </si>
  <si>
    <t>I</t>
  </si>
  <si>
    <t>Выручка от реализации товаров (работ, услуг) всего, в том числе *:</t>
  </si>
  <si>
    <t>млн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</si>
  <si>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</si>
  <si>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</si>
  <si>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</si>
  <si>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</si>
  <si>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</si>
  <si>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</si>
  <si>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</si>
  <si>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</si>
  <si>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</si>
  <si>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</si>
  <si>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</si>
  <si>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</si>
  <si>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 полугодие</t>
  </si>
  <si>
    <t>2 полугодие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</si>
  <si>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</si>
  <si>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</si>
  <si>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</si>
  <si>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</si>
  <si>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</si>
  <si>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</si>
  <si>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</si>
  <si>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</si>
  <si>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</si>
  <si>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</si>
  <si>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</si>
  <si>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</si>
  <si>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</si>
  <si>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</si>
  <si>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</si>
  <si>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</si>
  <si>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</si>
  <si>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</si>
  <si>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</si>
  <si>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</si>
  <si>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</si>
  <si>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</si>
  <si>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</si>
  <si>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</si>
  <si>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</si>
  <si>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</si>
  <si>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</si>
  <si>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</si>
  <si>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</si>
  <si>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</si>
  <si>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</si>
  <si>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</si>
  <si>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</si>
  <si>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</si>
  <si>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</si>
  <si>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</si>
  <si>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</si>
  <si>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</si>
  <si>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</si>
  <si>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</si>
  <si>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</si>
  <si>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</si>
  <si>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</si>
  <si>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</si>
  <si>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</si>
  <si>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Текущий ремонт ОС общества</t>
  </si>
  <si>
    <t>Капитальный ремонт  ОС общества</t>
  </si>
  <si>
    <t>Текущий ремонт арендованных ОС</t>
  </si>
  <si>
    <t>Капитальный ремонт арендованных ОС</t>
  </si>
  <si>
    <t>Материалы</t>
  </si>
  <si>
    <t>Спецодежда</t>
  </si>
  <si>
    <t>Охрана труда</t>
  </si>
  <si>
    <t>Стоимость инструмента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</si>
  <si>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</si>
  <si>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</si>
  <si>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</si>
  <si>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</si>
  <si>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</si>
  <si>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</si>
  <si>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</si>
  <si>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организации, в т.ч.</t>
  </si>
  <si>
    <t>ФСК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</si>
  <si>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</si>
  <si>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</si>
  <si>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</si>
  <si>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</si>
  <si>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</si>
  <si>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</si>
  <si>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Медосмотр</t>
  </si>
  <si>
    <t>Топливо</t>
  </si>
  <si>
    <t>Транспортные расходы</t>
  </si>
  <si>
    <t>Поверка приборов</t>
  </si>
  <si>
    <t>Техосмотр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</si>
  <si>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</si>
  <si>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</si>
  <si>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</si>
  <si>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</si>
  <si>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</si>
  <si>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</si>
  <si>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</si>
  <si>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</si>
  <si>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</si>
  <si>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</si>
  <si>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</si>
  <si>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</si>
  <si>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</si>
  <si>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</si>
  <si>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</si>
  <si>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</si>
  <si>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</si>
  <si>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</si>
  <si>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</si>
  <si>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</si>
  <si>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</si>
  <si>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</si>
  <si>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Ремонт ОС общества</t>
  </si>
  <si>
    <t>уточнить факт 2016,2017 (смета РЭК)</t>
  </si>
  <si>
    <t>Ремонт ОС арендованных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</si>
  <si>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</si>
  <si>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</si>
  <si>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</si>
  <si>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</si>
  <si>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</si>
  <si>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</si>
  <si>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</si>
  <si>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</si>
  <si>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</si>
  <si>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</si>
  <si>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</si>
  <si>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</si>
  <si>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</si>
  <si>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</si>
  <si>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</si>
  <si>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</si>
  <si>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</si>
  <si>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</si>
  <si>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</si>
  <si>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</si>
  <si>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</si>
  <si>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</si>
  <si>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</si>
  <si>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</si>
  <si>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</si>
  <si>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</si>
  <si>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</si>
  <si>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</si>
  <si>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</si>
  <si>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</si>
  <si>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</si>
  <si>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</si>
  <si>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</si>
  <si>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</si>
  <si>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доходы от аренды 0,718 плюс пени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</si>
  <si>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</si>
  <si>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</si>
  <si>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</si>
  <si>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</si>
  <si>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</si>
  <si>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</si>
  <si>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</si>
  <si>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</si>
  <si>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</si>
  <si>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</si>
  <si>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налог на имущество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</si>
  <si>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</si>
  <si>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</si>
  <si>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</si>
  <si>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</si>
  <si>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</si>
  <si>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</si>
  <si>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</si>
  <si>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</si>
  <si>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</si>
  <si>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</si>
  <si>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</si>
  <si>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</si>
  <si>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</si>
  <si>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</si>
  <si>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</si>
  <si>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</si>
  <si>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</si>
  <si>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</si>
  <si>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</si>
  <si>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</si>
  <si>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</si>
  <si>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</si>
  <si>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</si>
  <si>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</si>
  <si>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</si>
  <si>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</si>
  <si>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</si>
  <si>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</si>
  <si>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</si>
  <si>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</si>
  <si>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</si>
  <si>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</si>
  <si>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</si>
  <si>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</si>
  <si>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</si>
  <si>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</si>
  <si>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</si>
  <si>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</si>
  <si>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</si>
  <si>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</si>
  <si>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</si>
  <si>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</si>
  <si>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</si>
  <si>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</si>
  <si>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</si>
  <si>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</si>
  <si>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</si>
  <si>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</si>
  <si>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</si>
  <si>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</si>
  <si>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</si>
  <si>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</si>
  <si>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</si>
  <si>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</si>
  <si>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</si>
  <si>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</si>
  <si>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</si>
  <si>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</si>
  <si>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84 счет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</si>
  <si>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</si>
  <si>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</si>
  <si>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</si>
  <si>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</si>
  <si>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</si>
  <si>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</si>
  <si>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</si>
  <si>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</si>
  <si>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</si>
  <si>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</si>
  <si>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</si>
  <si>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</si>
  <si>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</si>
  <si>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</si>
  <si>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</si>
  <si>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</si>
  <si>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</si>
  <si>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</si>
  <si>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</si>
  <si>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</si>
  <si>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</si>
  <si>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</si>
  <si>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</si>
  <si>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</si>
  <si>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</si>
  <si>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</si>
  <si>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</si>
  <si>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</si>
  <si>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</si>
  <si>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</si>
  <si>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</si>
  <si>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k сбора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</si>
  <si>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</si>
  <si>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</si>
  <si>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</si>
  <si>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</si>
  <si>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</si>
  <si>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</si>
  <si>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</si>
  <si>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</si>
  <si>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</si>
  <si>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</si>
  <si>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</si>
  <si>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</si>
  <si>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</si>
  <si>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</si>
  <si>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с учетом  прочиих поступлений по сч. 60, сч. 69,сч.91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</si>
  <si>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</si>
  <si>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</si>
  <si>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</si>
  <si>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</si>
  <si>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</si>
  <si>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</si>
  <si>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</si>
  <si>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</si>
  <si>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</si>
  <si>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</si>
  <si>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</si>
  <si>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</si>
  <si>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из расчета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</si>
  <si>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</si>
  <si>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</si>
  <si>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</si>
  <si>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</si>
  <si>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</si>
  <si>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</si>
  <si>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</si>
  <si>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</si>
  <si>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Дт анализа сч.70 минус сч.68 (13%)</t>
  </si>
  <si>
    <t>11.7</t>
  </si>
  <si>
    <t>Страховые взносы</t>
  </si>
  <si>
    <t>11.8</t>
  </si>
  <si>
    <t>Оплата налогов и сборов всего, в том числе:</t>
  </si>
  <si>
    <t>сч.68</t>
  </si>
  <si>
    <t>11.8.1</t>
  </si>
  <si>
    <t>налог на прибыль</t>
  </si>
  <si>
    <t>11.8.2</t>
  </si>
  <si>
    <t>НДС</t>
  </si>
  <si>
    <t>сч.68.02</t>
  </si>
  <si>
    <t>11.8.3</t>
  </si>
  <si>
    <t>налог на доходы физических лиц</t>
  </si>
  <si>
    <t>11.9</t>
  </si>
  <si>
    <t>Оплата сырья, материалов, запасных частей, инструментов</t>
  </si>
  <si>
    <t>анализ сч.10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</si>
  <si>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</si>
  <si>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</si>
  <si>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</si>
  <si>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</si>
  <si>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</si>
  <si>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</si>
  <si>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</si>
  <si>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</si>
  <si>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анализ сч.50 и 51 минус платежи, минус 1741 разница в остатке на конец периода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</si>
  <si>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</si>
  <si>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</si>
  <si>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</si>
  <si>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</si>
  <si>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</si>
  <si>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</si>
  <si>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</si>
  <si>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</si>
  <si>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</si>
  <si>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</si>
  <si>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</si>
  <si>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</si>
  <si>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</si>
  <si>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</si>
  <si>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</si>
  <si>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</si>
  <si>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</si>
  <si>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</si>
  <si>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полностью суммы стоят</t>
  </si>
  <si>
    <t>13.1.1</t>
  </si>
  <si>
    <t>техническое перевооружение и реконструкция</t>
  </si>
  <si>
    <t>хозспособ, оплата материалов и услуг сторонних организаций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</si>
  <si>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</si>
  <si>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</si>
  <si>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</si>
  <si>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</si>
  <si>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</si>
  <si>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оборудования,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</si>
  <si>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</si>
  <si>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</si>
  <si>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</si>
  <si>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</si>
  <si>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</si>
  <si>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</si>
  <si>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</si>
  <si>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</si>
  <si>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</si>
  <si>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</si>
  <si>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</si>
  <si>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</si>
  <si>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</si>
  <si>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</si>
  <si>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</si>
  <si>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</si>
  <si>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</si>
  <si>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</si>
  <si>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</si>
  <si>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</si>
  <si>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</si>
  <si>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</si>
  <si>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</si>
  <si>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</si>
  <si>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</si>
  <si>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</si>
  <si>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</si>
  <si>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</si>
  <si>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</si>
  <si>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</si>
  <si>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</si>
  <si>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</si>
  <si>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</si>
  <si>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</si>
  <si>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</si>
  <si>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</si>
  <si>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</si>
  <si>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</si>
  <si>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</si>
  <si>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</si>
  <si>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</si>
  <si>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</si>
  <si>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</si>
  <si>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</si>
  <si>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</si>
  <si>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</si>
  <si>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</si>
  <si>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</si>
  <si>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</si>
  <si>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</si>
  <si>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всего,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</si>
  <si>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</si>
  <si>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</si>
  <si>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</si>
  <si>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</si>
  <si>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</si>
  <si>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</si>
  <si>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</si>
  <si>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</si>
  <si>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</si>
  <si>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</si>
  <si>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</si>
  <si>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</si>
  <si>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</si>
  <si>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</si>
  <si>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</si>
  <si>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</si>
  <si>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</si>
  <si>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</si>
  <si>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</si>
  <si>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</si>
  <si>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</si>
  <si>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разница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</si>
  <si>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</si>
  <si>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</si>
  <si>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</si>
  <si>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</si>
  <si>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</si>
  <si>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</si>
  <si>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</si>
  <si>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</si>
  <si>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</si>
  <si>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</si>
  <si>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</si>
  <si>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</si>
  <si>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</si>
  <si>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</si>
  <si>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</si>
  <si>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</si>
  <si>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</si>
  <si>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</si>
  <si>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</si>
  <si>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</si>
  <si>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</si>
  <si>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тэск еще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</si>
  <si>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</si>
  <si>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</si>
  <si>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</si>
  <si>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</si>
  <si>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</si>
  <si>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</si>
  <si>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</si>
  <si>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
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</si>
  <si>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</si>
  <si>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</si>
  <si>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</si>
  <si>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</si>
  <si>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</si>
  <si>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</si>
  <si>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</si>
  <si>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</si>
  <si>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</si>
  <si>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</si>
  <si>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</si>
  <si>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</si>
  <si>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</si>
  <si>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</si>
  <si>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</si>
  <si>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</si>
  <si>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</si>
  <si>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</si>
  <si>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</si>
  <si>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</si>
  <si>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</si>
  <si>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</si>
  <si>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</si>
  <si>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</si>
  <si>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</si>
  <si>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</si>
  <si>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</si>
  <si>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</si>
  <si>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начислено минус аванс (оклад), НДФЛ и квартплата за месяц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</si>
  <si>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</si>
  <si>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</si>
  <si>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</si>
  <si>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</si>
  <si>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</si>
  <si>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</si>
  <si>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</si>
  <si>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</si>
  <si>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</si>
  <si>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</si>
  <si>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</si>
  <si>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</si>
  <si>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</si>
  <si>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из нее ОАО ГЭС</t>
  </si>
  <si>
    <t>уменьшает (увеличивает) потери (пункт 11.2.3)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</si>
  <si>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</si>
  <si>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</si>
  <si>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</si>
  <si>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</si>
  <si>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</si>
  <si>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</si>
  <si>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</si>
  <si>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</si>
  <si>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</si>
  <si>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</si>
  <si>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</si>
  <si>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</si>
  <si>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</si>
  <si>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</si>
  <si>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</si>
  <si>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</si>
  <si>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</si>
  <si>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</si>
  <si>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</si>
  <si>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</si>
  <si>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</si>
  <si>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</si>
  <si>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
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</si>
  <si>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</si>
  <si>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</si>
  <si>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</si>
  <si>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</si>
  <si>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</si>
  <si>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</si>
  <si>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</si>
  <si>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</si>
  <si>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</si>
  <si>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</si>
  <si>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</si>
  <si>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</si>
  <si>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</si>
  <si>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</si>
  <si>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</si>
  <si>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</si>
  <si>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</si>
  <si>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</si>
  <si>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 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</si>
  <si>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</si>
  <si>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</si>
  <si>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</si>
  <si>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</si>
  <si>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</si>
  <si>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</si>
  <si>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 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</si>
  <si>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</si>
  <si>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</si>
  <si>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</si>
  <si>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</si>
  <si>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</si>
  <si>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</si>
  <si>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</si>
  <si>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</si>
  <si>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</si>
  <si>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</si>
  <si>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</si>
  <si>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</si>
  <si>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</si>
  <si>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</si>
  <si>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</si>
  <si>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</si>
  <si>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</si>
  <si>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</si>
  <si>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</si>
  <si>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</si>
  <si>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</si>
  <si>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</si>
  <si>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</si>
  <si>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</si>
  <si>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</si>
  <si>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</si>
  <si>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</si>
  <si>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</si>
  <si>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</si>
  <si>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</si>
  <si>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</si>
  <si>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</si>
  <si>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</si>
  <si>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</si>
  <si>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</si>
  <si>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</si>
  <si>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</si>
  <si>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
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</si>
  <si>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</si>
  <si>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</si>
  <si>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</si>
  <si>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</si>
  <si>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</si>
  <si>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</si>
  <si>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</si>
  <si>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</si>
  <si>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</si>
  <si>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</si>
  <si>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</si>
  <si>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</si>
  <si>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</si>
  <si>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</si>
  <si>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</si>
  <si>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</si>
  <si>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</si>
  <si>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</si>
  <si>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</si>
  <si>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</si>
  <si>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</si>
  <si>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</si>
  <si>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</si>
  <si>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</si>
  <si>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</si>
  <si>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</si>
  <si>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</si>
  <si>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всего,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</si>
  <si>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</si>
  <si>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</si>
  <si>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</si>
  <si>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</si>
  <si>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</si>
  <si>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</si>
  <si>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</si>
  <si>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</si>
  <si>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</si>
  <si>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</si>
  <si>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</si>
  <si>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</si>
  <si>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</si>
  <si>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</si>
  <si>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</si>
  <si>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</si>
  <si>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</si>
  <si>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</si>
  <si>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</si>
  <si>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</si>
  <si>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</si>
  <si>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</si>
  <si>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</si>
  <si>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</si>
  <si>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</si>
  <si>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</si>
  <si>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</si>
  <si>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</si>
  <si>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</si>
  <si>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</si>
  <si>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</si>
  <si>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</si>
  <si>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</si>
  <si>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</si>
  <si>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</si>
  <si>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</si>
  <si>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</si>
  <si>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всего,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</si>
  <si>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</si>
  <si>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</si>
  <si>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</si>
  <si>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</si>
  <si>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</si>
  <si>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</si>
  <si>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</si>
  <si>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</si>
  <si>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</si>
  <si>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</si>
  <si>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</si>
  <si>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</si>
  <si>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</si>
  <si>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</si>
  <si>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</si>
  <si>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</si>
  <si>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</si>
  <si>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</si>
  <si>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оказание услуг по оперативно-диспетчерскому управлению в электроэнергетике всего, в том числе: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</si>
  <si>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</si>
  <si>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</si>
  <si>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</si>
  <si>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</si>
  <si>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</si>
  <si>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</si>
  <si>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</si>
  <si>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</si>
  <si>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</si>
  <si>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</si>
  <si>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</si>
  <si>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</si>
  <si>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</si>
  <si>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</si>
  <si>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</si>
  <si>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</si>
  <si>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</si>
  <si>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</si>
  <si>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</si>
  <si>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</si>
  <si>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</si>
  <si>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</si>
  <si>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</si>
  <si>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</si>
  <si>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</si>
  <si>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</si>
  <si>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</si>
  <si>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</si>
  <si>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</si>
  <si>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</si>
  <si>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</si>
  <si>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</si>
  <si>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</si>
  <si>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</si>
  <si>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</si>
  <si>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</si>
  <si>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</si>
  <si>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
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</si>
  <si>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</si>
  <si>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</si>
  <si>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</si>
  <si>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</si>
  <si>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</si>
  <si>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</si>
  <si>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</si>
  <si>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</si>
  <si>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r>
      <t>_____</t>
    </r>
    <r>
      <rPr>
        <b/>
        <sz val="5.85"/>
        <rFont val="Times New Roman"/>
        <family val="1"/>
        <charset val="204"/>
      </rPr>
      <t>Примечание:</t>
    </r>
  </si>
  <si>
    <t>_____*_В строках, содержащих слова "всего, в том числе" указывается сумма нижерасположенных строк соответствующего раздела (подраздела).</t>
  </si>
  <si>
    <t>_____**_Строка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</si>
  <si>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_____***_Указывается на основании заключенных договоров на оказание услуг по передаче электрической энергии.</t>
  </si>
  <si>
    <t>_____****_Указываются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</si>
  <si>
    <t>_____*****_Указывается суммарно стоимость оказанных субъекту электроэнергетики услуг:</t>
  </si>
  <si>
    <t>_____по оперативно-диспетчерскому управлению в электроэнергетике;</t>
  </si>
  <si>
    <t>_____по организации оптовой торговли электрической энергией, мощностью и иными допущенными к обращению на оптовом рынке товарами и услугами;</t>
  </si>
  <si>
    <t>_____по расчету требований и обязательств участников оптового рынка.</t>
  </si>
  <si>
    <t>2023 год</t>
  </si>
  <si>
    <t>2024 год</t>
  </si>
  <si>
    <t>2025 год</t>
  </si>
  <si>
    <t>2026 год</t>
  </si>
  <si>
    <t>2027 год</t>
  </si>
  <si>
    <t>2024-2027</t>
  </si>
  <si>
    <t>Отклонение от плановых значений 4 квартала 2021 года</t>
  </si>
  <si>
    <t>Причины отклонений</t>
  </si>
  <si>
    <t>в ед. измерений</t>
  </si>
  <si>
    <t>в процентах,
%</t>
  </si>
  <si>
    <t xml:space="preserve">Субъект Российской Федерации: </t>
  </si>
  <si>
    <t>ООО "Томские элекрические сети"</t>
  </si>
  <si>
    <t xml:space="preserve">Оплата работ и услуг сторонних организаций </t>
  </si>
  <si>
    <t>Приложение  № 3</t>
  </si>
  <si>
    <t>от «05» мая 2016 г. №380</t>
  </si>
  <si>
    <t>Форма 3. План освоения капитальных вложений по инвестиционным проектам</t>
  </si>
  <si>
    <t>Инвестиционная программа Общества с ограниченной ответственностью "Электросети", г.Северск</t>
  </si>
  <si>
    <t>Год раскрытия информации: 2022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</si>
  <si>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</si>
  <si>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</si>
  <si>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</si>
  <si>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</si>
  <si>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</si>
  <si>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</si>
  <si>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t xml:space="preserve">Фактический объем освоения капитальных вложений на 01.01.2022 года,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</si>
  <si>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</si>
  <si>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</si>
  <si>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2022 года в прогнозных ценах соответствующих лет, 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</si>
  <si>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</si>
  <si>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</si>
  <si>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</si>
  <si>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</si>
  <si>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План на 01.01.2022 года</t>
  </si>
  <si>
    <t>План 
на 01.01.2022 года</t>
  </si>
  <si>
    <t>Предложение по корректировке утвержденного плана 
на 01.01.2022 года</t>
  </si>
  <si>
    <t>Итого за период реализации инвестиционной программы
(утвержденный план)</t>
  </si>
  <si>
    <t>Итого за период реализации инвестиционной программы
(предложение по корректировке утвержденного плана)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</si>
  <si>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</si>
  <si>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</si>
  <si>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</si>
  <si>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</si>
  <si>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</si>
  <si>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</si>
  <si>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</si>
  <si>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План
</t>
  </si>
  <si>
    <t xml:space="preserve">
План
(утвержденный план)</t>
  </si>
  <si>
    <t xml:space="preserve">
План (утвержденный план)
</t>
  </si>
  <si>
    <t>29.1</t>
  </si>
  <si>
    <t>29.2</t>
  </si>
  <si>
    <t>29.3</t>
  </si>
  <si>
    <t>29.4</t>
  </si>
  <si>
    <t>29.5</t>
  </si>
  <si>
    <t>29.6</t>
  </si>
  <si>
    <t>29.7</t>
  </si>
  <si>
    <t>29.8</t>
  </si>
  <si>
    <t>29.9</t>
  </si>
  <si>
    <t>29.10</t>
  </si>
  <si>
    <t>нд</t>
  </si>
  <si>
    <t>1,068</t>
  </si>
  <si>
    <t>1,062</t>
  </si>
  <si>
    <t>1,051</t>
  </si>
  <si>
    <t>1,048</t>
  </si>
  <si>
    <r>
      <t>Полная сметная стоимость инвестиционного проекта в соответствии с утвержденной проектной документацией</t>
    </r>
    <r>
      <rPr>
        <b/>
        <vertAlign val="superscript"/>
        <sz val="14"/>
        <color indexed="10"/>
        <rFont val="Times New Roman"/>
        <family val="1"/>
        <charset val="204"/>
      </rPr>
      <t xml:space="preserve"> </t>
    </r>
    <r>
      <rPr>
        <b/>
        <sz val="14"/>
        <color indexed="10"/>
        <rFont val="Times New Roman"/>
        <family val="1"/>
        <charset val="204"/>
      </rPr>
      <t>в базисном уровне цен</t>
    </r>
    <r>
      <rPr>
        <sz val="12"/>
        <rFont val="Times New Roman"/>
        <family val="1"/>
        <charset val="204"/>
      </rPr>
      <t>, млн рублей (без НДС)</t>
    </r>
  </si>
  <si>
    <t>Год раскрытия (предоставления) информации: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</si>
</sst>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164" formatCode="_-* #,##0_р_._-;\-* #,##0_р_._-;_-* &quot;-&quot;_р_._-;_-@_-"/>
    <numFmt numFmtId="165" formatCode="_-* #,##0.00_р_._-;\-* #,##0.00_р_._-;_-* &quot;-&quot;??_р_._-;_-@_-"/>
    <numFmt numFmtId="166" formatCode="_-* #,##0_р_._-;\-* #,##0_р_._-;_-* &quot;-&quot;??_р_._-;_-@_-"/>
    <numFmt numFmtId="167" formatCode="_-* #,##0.0_р_._-;\-* #,##0.0_р_._-;_-* &quot;-&quot;??_р_._-;_-@_-"/>
    <numFmt numFmtId="168" formatCode="0.0"/>
    <numFmt numFmtId="169" formatCode="_-* #,##0.000_р_._-;\-* #,##0.000_р_._-;_-* &quot;-&quot;??_р_._-;_-@_-"/>
    <numFmt numFmtId="170" formatCode="_-* #,##0\ &quot;Sk&quot;_-;\-* #,##0\ &quot;Sk&quot;_-;_-* &quot;-&quot;\ &quot;Sk&quot;_-;_-@_-"/>
    <numFmt numFmtId="171" formatCode="#,##0.0_);\(#,##0.0\)"/>
    <numFmt numFmtId="172" formatCode="_(&quot;$&quot;* #,##0.0_);_(&quot;$&quot;* \(#,##0.0\);_(&quot;$&quot;* &quot;-&quot;_);_(@_)"/>
    <numFmt numFmtId="173" formatCode="#,##0.00\ &quot;Sk&quot;;\-#,##0.00\ &quot;Sk&quot;"/>
    <numFmt numFmtId="174" formatCode="#,##0.00\ &quot;Sk&quot;;[Red]\-#,##0.00\ &quot;Sk&quot;"/>
    <numFmt numFmtId="175" formatCode="_-&quot;$&quot;\ * #,##0.00_-;\-&quot;$&quot;\ * #,##0.00_-;_-&quot;$&quot;\ * &quot;-&quot;??_-;_-@_-"/>
    <numFmt numFmtId="176" formatCode="#,##0.00\ &quot;DM&quot;;\-#,##0.00\ &quot;DM&quot;"/>
    <numFmt numFmtId="177" formatCode="_-* #,##0_-;\-* #,##0_-;_-* &quot;-&quot;_-;_-@_-"/>
    <numFmt numFmtId="178" formatCode="_-* #,##0.00_-;\-* #,##0.00_-;_-* &quot;-&quot;??_-;_-@_-"/>
    <numFmt numFmtId="179" formatCode="_-* #,##0\ _S_k_-;\-* #,##0\ _S_k_-;_-* &quot;-&quot;\ _S_k_-;_-@_-"/>
    <numFmt numFmtId="180" formatCode="_-* #,##0.00\ _S_k_-;\-* #,##0.00\ _S_k_-;_-* &quot;-&quot;??\ _S_k_-;_-@_-"/>
    <numFmt numFmtId="181" formatCode="_-* #,##0.00\ &quot;Sk&quot;_-;\-* #,##0.00\ &quot;Sk&quot;_-;_-* &quot;-&quot;??\ &quot;Sk&quot;_-;_-@_-"/>
    <numFmt numFmtId="182" formatCode="_ &quot;$&quot;\ * #,##0_ ;_ &quot;$&quot;\ * \-#,##0_ ;_ &quot;$&quot;\ * &quot;-&quot;??_ ;_ @_ "/>
    <numFmt numFmtId="183" formatCode="&quot;$&quot;#,##0.0"/>
    <numFmt numFmtId="184" formatCode="#,##0_ ;\-#,##0\ "/>
    <numFmt numFmtId="185" formatCode="_-* #,##0.00\ _р_._-;\-* #,##0.00\ _р_._-;_-* &quot;-&quot;??\ _р_._-;_-@_-"/>
    <numFmt numFmtId="186" formatCode="_-* #,##0.0\ _₽_-;\-* #,##0.0\ _₽_-;_-* &quot;-&quot;?\ _₽_-;_-@_-"/>
    <numFmt numFmtId="187" formatCode="#,##0.00\ _₽"/>
    <numFmt numFmtId="188" formatCode="0.000"/>
    <numFmt numFmtId="189" formatCode="#,##0.000_р_."/>
    <numFmt numFmtId="190" formatCode="#,##0.000\ _₽"/>
    <numFmt numFmtId="191" formatCode="#,##0.000"/>
    <numFmt numFmtId="192" formatCode="_-* #,##0.000\ _₽_-;\-* #,##0.000\ _₽_-;_-* &quot;-&quot;???\ _₽_-;_-@_-"/>
    <numFmt numFmtId="193" formatCode="_-* #,##0.0000000_р_._-;\-* #,##0.0000000_р_._-;_-* &quot;-&quot;??_р_._-;_-@_-"/>
    <numFmt numFmtId="194" formatCode="_-* #,##0.00000000_р_._-;\-* #,##0.00000000_р_._-;_-* &quot;-&quot;??_р_._-;_-@_-"/>
    <numFmt numFmtId="196" formatCode="_-* #,##0.0000\ _₽_-;\-* #,##0.0000\ _₽_-;_-* &quot;-&quot;????\ _₽_-;_-@_-"/>
    <numFmt numFmtId="197" formatCode="_-* #,##0.00000\ _₽_-;\-* #,##0.00000\ _₽_-;_-* &quot;-&quot;????\ _₽_-;_-@_-"/>
    <numFmt numFmtId="198" formatCode="_-* #,##0.000\ _₽_-;\-* #,##0.000\ _₽_-;_-* &quot;-&quot;????\ _₽_-;_-@_-"/>
    <numFmt numFmtId="199" formatCode="_-* #,##0.00\ _₽_-;\-* #,##0.00\ _₽_-;_-* &quot;-&quot;????\ _₽_-;_-@_-"/>
    <numFmt numFmtId="200" formatCode="_-* #,##0.000000\ _₽_-;\-* #,##0.000000\ _₽_-;_-* &quot;-&quot;???\ _₽_-;_-@_-"/>
  </numFmts>
  <fonts count="77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7"/>
      <name val="Times New Roman"/>
      <family val="1"/>
      <charset val="204"/>
    </font>
    <font>
      <sz val="5.75"/>
      <name val="Times New Roman"/>
      <family val="1"/>
      <charset val="204"/>
    </font>
    <font>
      <sz val="8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b/>
      <sz val="5.85"/>
      <name val="Times New Roman"/>
      <family val="1"/>
      <charset val="204"/>
    </font>
    <font>
      <sz val="5.85"/>
      <name val="Times New Roman"/>
      <family val="1"/>
      <charset val="204"/>
    </font>
    <font>
      <sz val="6"/>
      <name val="Times New Roman"/>
      <family val="1"/>
      <charset val="204"/>
    </font>
    <font>
      <i/>
      <sz val="5.85"/>
      <name val="Times New Roman"/>
      <family val="1"/>
      <charset val="204"/>
    </font>
    <font>
      <sz val="8"/>
      <name val="PragmaticaTT"/>
    </font>
    <font>
      <sz val="12"/>
      <name val="Arial Cyr"/>
      <charset val="204"/>
    </font>
    <font>
      <sz val="10"/>
      <name val="Arial CE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0"/>
      <name val="Wide Latin"/>
      <family val="1"/>
    </font>
    <font>
      <i/>
      <sz val="10"/>
      <name val="Wide Latin"/>
      <family val="1"/>
    </font>
    <font>
      <sz val="10"/>
      <name val="Arial"/>
      <family val="2"/>
      <charset val="204"/>
    </font>
    <font>
      <sz val="10"/>
      <name val="Helv"/>
    </font>
    <font>
      <sz val="8"/>
      <name val="Arial Cyr"/>
      <charset val="204"/>
    </font>
    <font>
      <sz val="10"/>
      <name val="Arial"/>
      <family val="2"/>
    </font>
    <font>
      <sz val="10"/>
      <color indexed="8"/>
      <name val="Arial"/>
      <family val="2"/>
    </font>
    <font>
      <b/>
      <sz val="1"/>
      <color indexed="8"/>
      <name val="Courier"/>
      <family val="3"/>
    </font>
    <font>
      <b/>
      <u/>
      <sz val="1"/>
      <color indexed="8"/>
      <name val="Courier"/>
      <family val="3"/>
    </font>
    <font>
      <u/>
      <sz val="1"/>
      <color indexed="8"/>
      <name val="Courier"/>
      <family val="3"/>
    </font>
    <font>
      <sz val="1"/>
      <color indexed="8"/>
      <name val="Courier"/>
      <family val="3"/>
    </font>
    <font>
      <b/>
      <i/>
      <sz val="1"/>
      <color indexed="8"/>
      <name val="Courier"/>
      <family val="3"/>
    </font>
    <font>
      <b/>
      <sz val="12"/>
      <name val="Arial"/>
      <family val="2"/>
    </font>
    <font>
      <u/>
      <sz val="10"/>
      <color indexed="12"/>
      <name val="Arial"/>
      <family val="2"/>
      <charset val="204"/>
    </font>
    <font>
      <sz val="10"/>
      <name val="Geneva"/>
    </font>
    <font>
      <sz val="10"/>
      <name val="Arial Cyr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sz val="12"/>
      <name val="Times New Roman"/>
      <family val="1"/>
      <charset val="204"/>
    </font>
    <font>
      <sz val="11"/>
      <color indexed="8"/>
      <name val="SimSun"/>
      <family val="2"/>
      <charset val="204"/>
    </font>
    <font>
      <sz val="11"/>
      <color indexed="8"/>
      <name val="Calibri"/>
      <family val="2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vertAlign val="superscript"/>
      <sz val="14"/>
      <color indexed="1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CC99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75">
    <xf numFmtId="0" fontId="0" fillId="0" borderId="0"/>
    <xf numFmtId="165" fontId="2" fillId="0" borderId="0" applyFont="0" applyFill="0" applyBorder="0" applyAlignment="0" applyProtection="0"/>
    <xf numFmtId="0" fontId="12" fillId="0" borderId="12" applyFill="0">
      <alignment vertical="center" wrapText="1"/>
    </xf>
    <xf numFmtId="0" fontId="13" fillId="0" borderId="0"/>
    <xf numFmtId="170" fontId="14" fillId="0" borderId="0" applyFont="0" applyFill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7" fillId="0" borderId="0">
      <alignment vertical="center"/>
    </xf>
    <xf numFmtId="0" fontId="18" fillId="23" borderId="40">
      <alignment vertical="center"/>
    </xf>
    <xf numFmtId="0" fontId="19" fillId="0" borderId="0" applyFill="0" applyBorder="0" applyAlignment="0"/>
    <xf numFmtId="171" fontId="20" fillId="0" borderId="0" applyFill="0" applyBorder="0" applyAlignment="0"/>
    <xf numFmtId="172" fontId="21" fillId="0" borderId="0" applyFill="0" applyBorder="0" applyAlignment="0"/>
    <xf numFmtId="173" fontId="21" fillId="0" borderId="0" applyFill="0" applyBorder="0" applyAlignment="0"/>
    <xf numFmtId="174" fontId="21" fillId="0" borderId="0" applyFill="0" applyBorder="0" applyAlignment="0"/>
    <xf numFmtId="175" fontId="20" fillId="0" borderId="0" applyFill="0" applyBorder="0" applyAlignment="0"/>
    <xf numFmtId="170" fontId="21" fillId="0" borderId="0" applyFill="0" applyBorder="0" applyAlignment="0"/>
    <xf numFmtId="171" fontId="20" fillId="0" borderId="0" applyFill="0" applyBorder="0" applyAlignment="0"/>
    <xf numFmtId="0" fontId="22" fillId="0" borderId="0" applyFont="0" applyFill="0" applyBorder="0" applyAlignment="0" applyProtection="0"/>
    <xf numFmtId="175" fontId="20" fillId="0" borderId="0" applyFont="0" applyFill="0" applyBorder="0" applyAlignment="0" applyProtection="0"/>
    <xf numFmtId="176" fontId="19" fillId="0" borderId="0" applyFont="0" applyFill="0" applyBorder="0" applyAlignment="0" applyProtection="0"/>
    <xf numFmtId="0" fontId="22" fillId="0" borderId="0" applyFont="0" applyFill="0" applyBorder="0" applyAlignment="0" applyProtection="0"/>
    <xf numFmtId="171" fontId="20" fillId="0" borderId="0" applyFont="0" applyFill="0" applyBorder="0" applyAlignment="0" applyProtection="0"/>
    <xf numFmtId="170" fontId="21" fillId="0" borderId="0" applyFont="0" applyFill="0" applyBorder="0" applyAlignment="0" applyProtection="0"/>
    <xf numFmtId="14" fontId="23" fillId="0" borderId="0" applyFill="0" applyBorder="0" applyAlignment="0"/>
    <xf numFmtId="177" fontId="19" fillId="0" borderId="0" applyFont="0" applyFill="0" applyBorder="0" applyAlignment="0" applyProtection="0"/>
    <xf numFmtId="178" fontId="19" fillId="0" borderId="0" applyFont="0" applyFill="0" applyBorder="0" applyAlignment="0" applyProtection="0"/>
    <xf numFmtId="175" fontId="20" fillId="0" borderId="0" applyFill="0" applyBorder="0" applyAlignment="0"/>
    <xf numFmtId="171" fontId="20" fillId="0" borderId="0" applyFill="0" applyBorder="0" applyAlignment="0"/>
    <xf numFmtId="175" fontId="20" fillId="0" borderId="0" applyFill="0" applyBorder="0" applyAlignment="0"/>
    <xf numFmtId="170" fontId="21" fillId="0" borderId="0" applyFill="0" applyBorder="0" applyAlignment="0"/>
    <xf numFmtId="171" fontId="20" fillId="0" borderId="0" applyFill="0" applyBorder="0" applyAlignment="0"/>
    <xf numFmtId="0" fontId="24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4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9" fillId="0" borderId="41" applyNumberFormat="0" applyAlignment="0" applyProtection="0">
      <alignment horizontal="left" vertical="center"/>
    </xf>
    <xf numFmtId="0" fontId="29" fillId="0" borderId="33">
      <alignment horizontal="left" vertical="center"/>
    </xf>
    <xf numFmtId="0" fontId="30" fillId="0" borderId="0" applyNumberFormat="0" applyFill="0" applyBorder="0" applyAlignment="0" applyProtection="0">
      <alignment vertical="top"/>
      <protection locked="0"/>
    </xf>
    <xf numFmtId="0" fontId="31" fillId="23" borderId="42"/>
    <xf numFmtId="175" fontId="20" fillId="0" borderId="0" applyFill="0" applyBorder="0" applyAlignment="0"/>
    <xf numFmtId="171" fontId="20" fillId="0" borderId="0" applyFill="0" applyBorder="0" applyAlignment="0"/>
    <xf numFmtId="175" fontId="20" fillId="0" borderId="0" applyFill="0" applyBorder="0" applyAlignment="0"/>
    <xf numFmtId="170" fontId="21" fillId="0" borderId="0" applyFill="0" applyBorder="0" applyAlignment="0"/>
    <xf numFmtId="171" fontId="20" fillId="0" borderId="0" applyFill="0" applyBorder="0" applyAlignment="0"/>
    <xf numFmtId="179" fontId="19" fillId="0" borderId="0" applyFont="0" applyFill="0" applyBorder="0" applyAlignment="0" applyProtection="0"/>
    <xf numFmtId="180" fontId="19" fillId="0" borderId="0" applyFont="0" applyFill="0" applyBorder="0" applyAlignment="0" applyProtection="0"/>
    <xf numFmtId="181" fontId="14" fillId="0" borderId="0" applyFont="0" applyFill="0" applyBorder="0" applyAlignment="0" applyProtection="0"/>
    <xf numFmtId="182" fontId="32" fillId="0" borderId="0"/>
    <xf numFmtId="0" fontId="19" fillId="0" borderId="0"/>
    <xf numFmtId="0" fontId="14" fillId="0" borderId="0"/>
    <xf numFmtId="174" fontId="21" fillId="0" borderId="0" applyFont="0" applyFill="0" applyBorder="0" applyAlignment="0" applyProtection="0"/>
    <xf numFmtId="176" fontId="19" fillId="0" borderId="0" applyFont="0" applyFill="0" applyBorder="0" applyAlignment="0" applyProtection="0"/>
    <xf numFmtId="179" fontId="21" fillId="0" borderId="0" applyFont="0" applyFill="0" applyBorder="0" applyAlignment="0" applyProtection="0"/>
    <xf numFmtId="175" fontId="20" fillId="0" borderId="0" applyFill="0" applyBorder="0" applyAlignment="0"/>
    <xf numFmtId="171" fontId="20" fillId="0" borderId="0" applyFill="0" applyBorder="0" applyAlignment="0"/>
    <xf numFmtId="175" fontId="20" fillId="0" borderId="0" applyFill="0" applyBorder="0" applyAlignment="0"/>
    <xf numFmtId="170" fontId="21" fillId="0" borderId="0" applyFill="0" applyBorder="0" applyAlignment="0"/>
    <xf numFmtId="171" fontId="20" fillId="0" borderId="0" applyFill="0" applyBorder="0" applyAlignment="0"/>
    <xf numFmtId="0" fontId="31" fillId="0" borderId="0">
      <alignment vertical="center"/>
    </xf>
    <xf numFmtId="49" fontId="23" fillId="0" borderId="0" applyFill="0" applyBorder="0" applyAlignment="0"/>
    <xf numFmtId="179" fontId="21" fillId="0" borderId="0" applyFill="0" applyBorder="0" applyAlignment="0"/>
    <xf numFmtId="181" fontId="21" fillId="0" borderId="0" applyFill="0" applyBorder="0" applyAlignment="0"/>
    <xf numFmtId="168" fontId="21" fillId="0" borderId="0" applyFont="0" applyFill="0" applyBorder="0" applyAlignment="0" applyProtection="0"/>
    <xf numFmtId="183" fontId="21" fillId="0" borderId="0" applyFont="0" applyFill="0" applyBorder="0" applyAlignment="0" applyProtection="0"/>
    <xf numFmtId="0" fontId="33" fillId="0" borderId="0" applyBorder="0">
      <alignment horizontal="center" vertical="center" wrapText="1"/>
    </xf>
    <xf numFmtId="0" fontId="34" fillId="0" borderId="43" applyBorder="0">
      <alignment horizontal="center" vertical="center" wrapText="1"/>
    </xf>
    <xf numFmtId="4" fontId="35" fillId="7" borderId="12" applyBorder="0">
      <alignment horizontal="right"/>
    </xf>
    <xf numFmtId="179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0" fontId="2" fillId="0" borderId="0"/>
    <xf numFmtId="0" fontId="36" fillId="0" borderId="0"/>
    <xf numFmtId="0" fontId="37" fillId="0" borderId="0"/>
    <xf numFmtId="0" fontId="37" fillId="0" borderId="0"/>
    <xf numFmtId="0" fontId="38" fillId="0" borderId="0"/>
    <xf numFmtId="0" fontId="20" fillId="0" borderId="0"/>
    <xf numFmtId="164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4" fontId="35" fillId="3" borderId="0" applyFont="0" applyBorder="0">
      <alignment horizontal="right"/>
    </xf>
    <xf numFmtId="4" fontId="35" fillId="3" borderId="9" applyBorder="0">
      <alignment horizontal="right"/>
    </xf>
    <xf numFmtId="0" fontId="39" fillId="0" borderId="0"/>
    <xf numFmtId="0" fontId="40" fillId="0" borderId="0"/>
    <xf numFmtId="0" fontId="40" fillId="0" borderId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7" borderId="0" applyNumberFormat="0" applyBorder="0" applyAlignment="0" applyProtection="0"/>
    <xf numFmtId="0" fontId="41" fillId="14" borderId="44" applyNumberFormat="0" applyAlignment="0" applyProtection="0"/>
    <xf numFmtId="0" fontId="42" fillId="28" borderId="45" applyNumberFormat="0" applyAlignment="0" applyProtection="0"/>
    <xf numFmtId="0" fontId="43" fillId="28" borderId="44" applyNumberFormat="0" applyAlignment="0" applyProtection="0"/>
    <xf numFmtId="0" fontId="44" fillId="0" borderId="46" applyNumberFormat="0" applyFill="0" applyAlignment="0" applyProtection="0"/>
    <xf numFmtId="0" fontId="45" fillId="0" borderId="47" applyNumberFormat="0" applyFill="0" applyAlignment="0" applyProtection="0"/>
    <xf numFmtId="0" fontId="46" fillId="0" borderId="48" applyNumberFormat="0" applyFill="0" applyAlignment="0" applyProtection="0"/>
    <xf numFmtId="0" fontId="46" fillId="0" borderId="0" applyNumberFormat="0" applyFill="0" applyBorder="0" applyAlignment="0" applyProtection="0"/>
    <xf numFmtId="0" fontId="47" fillId="0" borderId="49" applyNumberFormat="0" applyFill="0" applyAlignment="0" applyProtection="0"/>
    <xf numFmtId="0" fontId="48" fillId="29" borderId="50" applyNumberFormat="0" applyAlignment="0" applyProtection="0"/>
    <xf numFmtId="0" fontId="49" fillId="0" borderId="0" applyNumberFormat="0" applyFill="0" applyBorder="0" applyAlignment="0" applyProtection="0"/>
    <xf numFmtId="0" fontId="50" fillId="30" borderId="0" applyNumberFormat="0" applyBorder="0" applyAlignment="0" applyProtection="0"/>
    <xf numFmtId="0" fontId="19" fillId="0" borderId="0"/>
    <xf numFmtId="0" fontId="40" fillId="0" borderId="0"/>
    <xf numFmtId="0" fontId="2" fillId="0" borderId="0"/>
    <xf numFmtId="0" fontId="36" fillId="0" borderId="0"/>
    <xf numFmtId="0" fontId="19" fillId="0" borderId="0"/>
    <xf numFmtId="0" fontId="36" fillId="0" borderId="0"/>
    <xf numFmtId="0" fontId="51" fillId="0" borderId="0"/>
    <xf numFmtId="0" fontId="36" fillId="0" borderId="0"/>
    <xf numFmtId="0" fontId="5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52" fillId="10" borderId="0" applyNumberFormat="0" applyBorder="0" applyAlignment="0" applyProtection="0"/>
    <xf numFmtId="0" fontId="53" fillId="0" borderId="0" applyNumberFormat="0" applyFill="0" applyBorder="0" applyAlignment="0" applyProtection="0"/>
    <xf numFmtId="0" fontId="15" fillId="31" borderId="51" applyNumberFormat="0" applyFont="0" applyAlignment="0" applyProtection="0"/>
    <xf numFmtId="9" fontId="19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54" fillId="0" borderId="52" applyNumberFormat="0" applyFill="0" applyAlignment="0" applyProtection="0"/>
    <xf numFmtId="0" fontId="55" fillId="0" borderId="0" applyNumberForma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84" fontId="19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85" fontId="15" fillId="0" borderId="0" applyFont="0" applyFill="0" applyBorder="0" applyAlignment="0" applyProtection="0"/>
    <xf numFmtId="185" fontId="15" fillId="0" borderId="0" applyFont="0" applyFill="0" applyBorder="0" applyAlignment="0" applyProtection="0"/>
    <xf numFmtId="185" fontId="15" fillId="0" borderId="0" applyFont="0" applyFill="0" applyBorder="0" applyAlignment="0" applyProtection="0"/>
    <xf numFmtId="185" fontId="15" fillId="0" borderId="0" applyFont="0" applyFill="0" applyBorder="0" applyAlignment="0" applyProtection="0"/>
    <xf numFmtId="185" fontId="15" fillId="0" borderId="0" applyFont="0" applyFill="0" applyBorder="0" applyAlignment="0" applyProtection="0"/>
    <xf numFmtId="185" fontId="15" fillId="0" borderId="0" applyFont="0" applyFill="0" applyBorder="0" applyAlignment="0" applyProtection="0"/>
    <xf numFmtId="185" fontId="15" fillId="0" borderId="0" applyFont="0" applyFill="0" applyBorder="0" applyAlignment="0" applyProtection="0"/>
    <xf numFmtId="185" fontId="15" fillId="0" borderId="0" applyFont="0" applyFill="0" applyBorder="0" applyAlignment="0" applyProtection="0"/>
    <xf numFmtId="185" fontId="15" fillId="0" borderId="0" applyFont="0" applyFill="0" applyBorder="0" applyAlignment="0" applyProtection="0"/>
    <xf numFmtId="185" fontId="15" fillId="0" borderId="0" applyFont="0" applyFill="0" applyBorder="0" applyAlignment="0" applyProtection="0"/>
    <xf numFmtId="185" fontId="15" fillId="0" borderId="0" applyFont="0" applyFill="0" applyBorder="0" applyAlignment="0" applyProtection="0"/>
    <xf numFmtId="185" fontId="15" fillId="0" borderId="0" applyFont="0" applyFill="0" applyBorder="0" applyAlignment="0" applyProtection="0"/>
    <xf numFmtId="185" fontId="15" fillId="0" borderId="0" applyFont="0" applyFill="0" applyBorder="0" applyAlignment="0" applyProtection="0"/>
    <xf numFmtId="185" fontId="15" fillId="0" borderId="0" applyFont="0" applyFill="0" applyBorder="0" applyAlignment="0" applyProtection="0"/>
    <xf numFmtId="185" fontId="15" fillId="0" borderId="0" applyFont="0" applyFill="0" applyBorder="0" applyAlignment="0" applyProtection="0"/>
    <xf numFmtId="185" fontId="15" fillId="0" borderId="0" applyFont="0" applyFill="0" applyBorder="0" applyAlignment="0" applyProtection="0"/>
    <xf numFmtId="185" fontId="15" fillId="0" borderId="0" applyFont="0" applyFill="0" applyBorder="0" applyAlignment="0" applyProtection="0"/>
    <xf numFmtId="185" fontId="15" fillId="0" borderId="0" applyFont="0" applyFill="0" applyBorder="0" applyAlignment="0" applyProtection="0"/>
    <xf numFmtId="185" fontId="15" fillId="0" borderId="0" applyFont="0" applyFill="0" applyBorder="0" applyAlignment="0" applyProtection="0"/>
    <xf numFmtId="165" fontId="36" fillId="0" borderId="0" applyFont="0" applyFill="0" applyBorder="0" applyAlignment="0" applyProtection="0"/>
    <xf numFmtId="0" fontId="56" fillId="11" borderId="0" applyNumberFormat="0" applyBorder="0" applyAlignment="0" applyProtection="0"/>
    <xf numFmtId="9" fontId="2" fillId="0" borderId="0" applyFont="0" applyFill="0" applyBorder="0" applyAlignment="0" applyProtection="0"/>
  </cellStyleXfs>
  <cellXfs count="53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0" applyFont="1"/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top"/>
    </xf>
    <xf numFmtId="0" fontId="7" fillId="0" borderId="28" xfId="0" applyFont="1" applyBorder="1" applyAlignment="1">
      <alignment horizontal="center" vertical="top"/>
    </xf>
    <xf numFmtId="0" fontId="7" fillId="0" borderId="29" xfId="0" applyFont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vertical="top"/>
    </xf>
    <xf numFmtId="0" fontId="7" fillId="0" borderId="0" xfId="0" applyFont="1" applyAlignment="1">
      <alignment vertical="top"/>
    </xf>
    <xf numFmtId="0" fontId="3" fillId="0" borderId="30" xfId="0" applyFont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top"/>
    </xf>
    <xf numFmtId="0" fontId="4" fillId="0" borderId="0" xfId="0" applyFont="1" applyAlignment="1">
      <alignment vertical="top"/>
    </xf>
    <xf numFmtId="0" fontId="9" fillId="2" borderId="11" xfId="0" applyFont="1" applyFill="1" applyBorder="1" applyAlignment="1">
      <alignment horizontal="center" vertical="center"/>
    </xf>
    <xf numFmtId="166" fontId="9" fillId="2" borderId="12" xfId="1" applyNumberFormat="1" applyFont="1" applyFill="1" applyBorder="1" applyAlignment="1">
      <alignment vertical="center"/>
    </xf>
    <xf numFmtId="166" fontId="9" fillId="0" borderId="12" xfId="1" applyNumberFormat="1" applyFont="1" applyFill="1" applyBorder="1" applyAlignment="1">
      <alignment vertical="center"/>
    </xf>
    <xf numFmtId="166" fontId="9" fillId="0" borderId="21" xfId="1" applyNumberFormat="1" applyFont="1" applyFill="1" applyBorder="1" applyAlignment="1">
      <alignment vertical="center"/>
    </xf>
    <xf numFmtId="166" fontId="9" fillId="0" borderId="0" xfId="1" applyNumberFormat="1" applyFont="1" applyFill="1" applyBorder="1" applyAlignment="1">
      <alignment vertical="center"/>
    </xf>
    <xf numFmtId="167" fontId="9" fillId="0" borderId="0" xfId="0" applyNumberFormat="1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21" xfId="0" applyFont="1" applyBorder="1" applyAlignment="1">
      <alignment horizontal="left" vertical="center" wrapText="1" indent="1"/>
    </xf>
    <xf numFmtId="0" fontId="9" fillId="0" borderId="33" xfId="0" applyFont="1" applyBorder="1" applyAlignment="1">
      <alignment horizontal="left" vertical="center" wrapText="1" indent="1"/>
    </xf>
    <xf numFmtId="0" fontId="9" fillId="0" borderId="32" xfId="0" applyFont="1" applyBorder="1" applyAlignment="1">
      <alignment horizontal="left" vertical="center" wrapText="1" indent="1"/>
    </xf>
    <xf numFmtId="0" fontId="9" fillId="0" borderId="21" xfId="0" applyFont="1" applyBorder="1" applyAlignment="1">
      <alignment horizontal="center" vertical="center"/>
    </xf>
    <xf numFmtId="165" fontId="10" fillId="0" borderId="33" xfId="1" applyFont="1" applyFill="1" applyBorder="1" applyAlignment="1">
      <alignment horizontal="center" vertical="center"/>
    </xf>
    <xf numFmtId="165" fontId="10" fillId="0" borderId="0" xfId="1" applyFont="1" applyFill="1" applyBorder="1" applyAlignment="1">
      <alignment horizontal="center" vertical="center"/>
    </xf>
    <xf numFmtId="166" fontId="9" fillId="3" borderId="12" xfId="1" applyNumberFormat="1" applyFont="1" applyFill="1" applyBorder="1" applyAlignment="1">
      <alignment vertical="center"/>
    </xf>
    <xf numFmtId="166" fontId="9" fillId="4" borderId="12" xfId="1" applyNumberFormat="1" applyFont="1" applyFill="1" applyBorder="1" applyAlignment="1">
      <alignment vertical="center"/>
    </xf>
    <xf numFmtId="166" fontId="9" fillId="0" borderId="33" xfId="1" applyNumberFormat="1" applyFont="1" applyBorder="1" applyAlignment="1">
      <alignment horizontal="center" vertical="center"/>
    </xf>
    <xf numFmtId="166" fontId="9" fillId="0" borderId="0" xfId="1" applyNumberFormat="1" applyFont="1" applyFill="1" applyBorder="1" applyAlignment="1">
      <alignment horizontal="center" vertical="center"/>
    </xf>
    <xf numFmtId="0" fontId="9" fillId="5" borderId="21" xfId="0" applyFont="1" applyFill="1" applyBorder="1" applyAlignment="1">
      <alignment horizontal="left" vertical="center" wrapText="1"/>
    </xf>
    <xf numFmtId="0" fontId="9" fillId="5" borderId="33" xfId="0" applyFont="1" applyFill="1" applyBorder="1" applyAlignment="1">
      <alignment horizontal="left" vertical="center" wrapText="1"/>
    </xf>
    <xf numFmtId="0" fontId="9" fillId="5" borderId="32" xfId="0" applyFont="1" applyFill="1" applyBorder="1" applyAlignment="1">
      <alignment horizontal="left" vertical="center" wrapText="1"/>
    </xf>
    <xf numFmtId="0" fontId="9" fillId="2" borderId="21" xfId="0" applyFont="1" applyFill="1" applyBorder="1" applyAlignment="1">
      <alignment horizontal="center" vertical="center"/>
    </xf>
    <xf numFmtId="166" fontId="9" fillId="0" borderId="0" xfId="0" applyNumberFormat="1" applyFont="1" applyAlignment="1">
      <alignment vertical="center"/>
    </xf>
    <xf numFmtId="0" fontId="8" fillId="2" borderId="21" xfId="0" applyFont="1" applyFill="1" applyBorder="1" applyAlignment="1">
      <alignment horizontal="center" vertical="center"/>
    </xf>
    <xf numFmtId="166" fontId="8" fillId="6" borderId="33" xfId="1" applyNumberFormat="1" applyFont="1" applyFill="1" applyBorder="1" applyAlignment="1">
      <alignment horizontal="center" vertical="center"/>
    </xf>
    <xf numFmtId="166" fontId="8" fillId="0" borderId="0" xfId="1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166" fontId="9" fillId="3" borderId="33" xfId="1" applyNumberFormat="1" applyFont="1" applyFill="1" applyBorder="1" applyAlignment="1">
      <alignment vertical="center"/>
    </xf>
    <xf numFmtId="166" fontId="9" fillId="3" borderId="33" xfId="1" applyNumberFormat="1" applyFont="1" applyFill="1" applyBorder="1" applyAlignment="1">
      <alignment horizontal="center" vertical="center"/>
    </xf>
    <xf numFmtId="0" fontId="9" fillId="7" borderId="21" xfId="0" applyFont="1" applyFill="1" applyBorder="1" applyAlignment="1">
      <alignment vertical="center" wrapText="1"/>
    </xf>
    <xf numFmtId="0" fontId="9" fillId="7" borderId="33" xfId="0" applyFont="1" applyFill="1" applyBorder="1" applyAlignment="1">
      <alignment horizontal="left" vertical="center" wrapText="1" indent="2"/>
    </xf>
    <xf numFmtId="0" fontId="9" fillId="7" borderId="32" xfId="0" applyFont="1" applyFill="1" applyBorder="1" applyAlignment="1">
      <alignment horizontal="left" vertical="center" wrapText="1" indent="2"/>
    </xf>
    <xf numFmtId="0" fontId="9" fillId="7" borderId="21" xfId="0" applyFont="1" applyFill="1" applyBorder="1" applyAlignment="1">
      <alignment horizontal="center" vertical="center"/>
    </xf>
    <xf numFmtId="166" fontId="9" fillId="7" borderId="12" xfId="1" applyNumberFormat="1" applyFont="1" applyFill="1" applyBorder="1" applyAlignment="1">
      <alignment vertical="center"/>
    </xf>
    <xf numFmtId="166" fontId="9" fillId="8" borderId="12" xfId="1" applyNumberFormat="1" applyFont="1" applyFill="1" applyBorder="1" applyAlignment="1">
      <alignment vertical="center"/>
    </xf>
    <xf numFmtId="166" fontId="8" fillId="0" borderId="33" xfId="1" applyNumberFormat="1" applyFont="1" applyBorder="1" applyAlignment="1">
      <alignment horizontal="center" vertical="center"/>
    </xf>
    <xf numFmtId="166" fontId="8" fillId="3" borderId="33" xfId="1" applyNumberFormat="1" applyFont="1" applyFill="1" applyBorder="1" applyAlignment="1">
      <alignment horizontal="center" vertical="center"/>
    </xf>
    <xf numFmtId="165" fontId="9" fillId="2" borderId="12" xfId="1" applyNumberFormat="1" applyFont="1" applyFill="1" applyBorder="1" applyAlignment="1">
      <alignment vertical="center"/>
    </xf>
    <xf numFmtId="2" fontId="9" fillId="0" borderId="33" xfId="0" applyNumberFormat="1" applyFont="1" applyBorder="1" applyAlignment="1">
      <alignment horizontal="center" vertical="center"/>
    </xf>
    <xf numFmtId="165" fontId="9" fillId="0" borderId="12" xfId="1" applyNumberFormat="1" applyFont="1" applyFill="1" applyBorder="1" applyAlignment="1">
      <alignment vertical="center"/>
    </xf>
    <xf numFmtId="0" fontId="8" fillId="2" borderId="21" xfId="0" applyFont="1" applyFill="1" applyBorder="1" applyAlignment="1">
      <alignment vertical="center" wrapText="1"/>
    </xf>
    <xf numFmtId="0" fontId="8" fillId="2" borderId="33" xfId="0" applyFont="1" applyFill="1" applyBorder="1" applyAlignment="1">
      <alignment horizontal="left" vertical="center" wrapText="1" indent="1"/>
    </xf>
    <xf numFmtId="0" fontId="8" fillId="2" borderId="32" xfId="0" applyFont="1" applyFill="1" applyBorder="1" applyAlignment="1">
      <alignment horizontal="left" vertical="center" wrapText="1" indent="1"/>
    </xf>
    <xf numFmtId="0" fontId="9" fillId="0" borderId="35" xfId="0" applyFont="1" applyBorder="1" applyAlignment="1">
      <alignment horizontal="center" vertical="center"/>
    </xf>
    <xf numFmtId="0" fontId="9" fillId="0" borderId="32" xfId="0" applyFont="1" applyBorder="1" applyAlignment="1">
      <alignment horizontal="left" vertical="center" wrapText="1" indent="2"/>
    </xf>
    <xf numFmtId="0" fontId="9" fillId="0" borderId="24" xfId="0" applyFont="1" applyBorder="1" applyAlignment="1">
      <alignment horizontal="left" vertical="center" wrapText="1" indent="2"/>
    </xf>
    <xf numFmtId="0" fontId="9" fillId="0" borderId="25" xfId="0" applyFont="1" applyBorder="1" applyAlignment="1">
      <alignment horizontal="center" vertical="center"/>
    </xf>
    <xf numFmtId="167" fontId="9" fillId="2" borderId="12" xfId="1" applyNumberFormat="1" applyFont="1" applyFill="1" applyBorder="1" applyAlignment="1">
      <alignment vertical="center"/>
    </xf>
    <xf numFmtId="166" fontId="9" fillId="0" borderId="33" xfId="0" applyNumberFormat="1" applyFont="1" applyBorder="1" applyAlignment="1">
      <alignment horizontal="center" vertical="center"/>
    </xf>
    <xf numFmtId="166" fontId="9" fillId="0" borderId="0" xfId="0" applyNumberFormat="1" applyFont="1" applyFill="1" applyBorder="1" applyAlignment="1">
      <alignment vertical="center"/>
    </xf>
    <xf numFmtId="166" fontId="9" fillId="0" borderId="0" xfId="0" applyNumberFormat="1" applyFont="1" applyFill="1" applyBorder="1" applyAlignment="1">
      <alignment horizontal="center" vertical="center"/>
    </xf>
    <xf numFmtId="0" fontId="9" fillId="0" borderId="21" xfId="0" applyFont="1" applyBorder="1" applyAlignment="1">
      <alignment vertical="center" wrapText="1"/>
    </xf>
    <xf numFmtId="0" fontId="9" fillId="0" borderId="33" xfId="0" applyFont="1" applyBorder="1" applyAlignment="1">
      <alignment vertical="center" wrapText="1"/>
    </xf>
    <xf numFmtId="0" fontId="9" fillId="0" borderId="32" xfId="0" applyFont="1" applyBorder="1" applyAlignment="1">
      <alignment vertical="center" wrapText="1"/>
    </xf>
    <xf numFmtId="1" fontId="9" fillId="0" borderId="33" xfId="0" applyNumberFormat="1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3" borderId="33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3" fontId="9" fillId="0" borderId="33" xfId="0" applyNumberFormat="1" applyFont="1" applyBorder="1" applyAlignment="1">
      <alignment horizontal="center" vertical="center"/>
    </xf>
    <xf numFmtId="166" fontId="9" fillId="0" borderId="12" xfId="1" applyNumberFormat="1" applyFont="1" applyFill="1" applyBorder="1" applyAlignment="1">
      <alignment horizontal="justify" vertical="center"/>
    </xf>
    <xf numFmtId="3" fontId="9" fillId="0" borderId="0" xfId="0" applyNumberFormat="1" applyFont="1" applyFill="1" applyBorder="1" applyAlignment="1">
      <alignment horizontal="center" vertical="center"/>
    </xf>
    <xf numFmtId="168" fontId="9" fillId="0" borderId="33" xfId="0" applyNumberFormat="1" applyFont="1" applyBorder="1" applyAlignment="1">
      <alignment horizontal="center" vertical="center"/>
    </xf>
    <xf numFmtId="167" fontId="9" fillId="0" borderId="12" xfId="1" applyNumberFormat="1" applyFont="1" applyFill="1" applyBorder="1" applyAlignment="1">
      <alignment vertical="center"/>
    </xf>
    <xf numFmtId="169" fontId="9" fillId="0" borderId="0" xfId="0" applyNumberFormat="1" applyFont="1" applyFill="1" applyBorder="1" applyAlignment="1">
      <alignment vertical="center"/>
    </xf>
    <xf numFmtId="166" fontId="9" fillId="2" borderId="21" xfId="1" applyNumberFormat="1" applyFont="1" applyFill="1" applyBorder="1" applyAlignment="1">
      <alignment vertical="center"/>
    </xf>
    <xf numFmtId="3" fontId="9" fillId="3" borderId="33" xfId="0" applyNumberFormat="1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0" borderId="21" xfId="0" applyFont="1" applyBorder="1" applyAlignment="1">
      <alignment horizontal="left" vertical="center" wrapText="1" indent="2"/>
    </xf>
    <xf numFmtId="0" fontId="9" fillId="0" borderId="33" xfId="0" applyFont="1" applyBorder="1" applyAlignment="1">
      <alignment horizontal="left" vertical="center" wrapText="1" indent="2"/>
    </xf>
    <xf numFmtId="0" fontId="9" fillId="4" borderId="21" xfId="0" applyFont="1" applyFill="1" applyBorder="1" applyAlignment="1">
      <alignment horizontal="center" vertical="center"/>
    </xf>
    <xf numFmtId="165" fontId="9" fillId="0" borderId="15" xfId="1" applyNumberFormat="1" applyFont="1" applyFill="1" applyBorder="1" applyAlignment="1">
      <alignment vertical="center"/>
    </xf>
    <xf numFmtId="165" fontId="9" fillId="0" borderId="2" xfId="0" applyNumberFormat="1" applyFont="1" applyBorder="1" applyAlignment="1">
      <alignment horizontal="center" vertical="center"/>
    </xf>
    <xf numFmtId="165" fontId="9" fillId="0" borderId="0" xfId="0" applyNumberFormat="1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0" fontId="9" fillId="0" borderId="0" xfId="0" applyFont="1" applyAlignment="1">
      <alignment vertical="top"/>
    </xf>
    <xf numFmtId="166" fontId="9" fillId="2" borderId="22" xfId="1" applyNumberFormat="1" applyFont="1" applyFill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165" fontId="9" fillId="3" borderId="12" xfId="1" applyNumberFormat="1" applyFont="1" applyFill="1" applyBorder="1" applyAlignment="1">
      <alignment vertical="center"/>
    </xf>
    <xf numFmtId="165" fontId="9" fillId="8" borderId="12" xfId="1" applyNumberFormat="1" applyFont="1" applyFill="1" applyBorder="1" applyAlignment="1">
      <alignment vertical="center"/>
    </xf>
    <xf numFmtId="165" fontId="9" fillId="4" borderId="12" xfId="1" applyNumberFormat="1" applyFont="1" applyFill="1" applyBorder="1" applyAlignment="1">
      <alignment vertical="center"/>
    </xf>
    <xf numFmtId="166" fontId="9" fillId="4" borderId="21" xfId="1" applyNumberFormat="1" applyFont="1" applyFill="1" applyBorder="1" applyAlignment="1">
      <alignment vertical="center"/>
    </xf>
    <xf numFmtId="0" fontId="9" fillId="4" borderId="33" xfId="0" applyFont="1" applyFill="1" applyBorder="1" applyAlignment="1">
      <alignment horizontal="center" vertical="center"/>
    </xf>
    <xf numFmtId="166" fontId="9" fillId="4" borderId="12" xfId="1" applyNumberFormat="1" applyFont="1" applyFill="1" applyBorder="1" applyAlignment="1">
      <alignment horizontal="justify" vertical="center"/>
    </xf>
    <xf numFmtId="166" fontId="9" fillId="4" borderId="0" xfId="0" applyNumberFormat="1" applyFont="1" applyFill="1" applyBorder="1" applyAlignment="1">
      <alignment horizontal="center" vertical="center"/>
    </xf>
    <xf numFmtId="166" fontId="9" fillId="4" borderId="0" xfId="0" applyNumberFormat="1" applyFont="1" applyFill="1" applyBorder="1" applyAlignment="1">
      <alignment vertical="center"/>
    </xf>
    <xf numFmtId="166" fontId="9" fillId="4" borderId="0" xfId="0" applyNumberFormat="1" applyFont="1" applyFill="1" applyAlignment="1">
      <alignment vertical="center"/>
    </xf>
    <xf numFmtId="0" fontId="9" fillId="4" borderId="0" xfId="0" applyFont="1" applyFill="1" applyAlignment="1">
      <alignment vertical="center"/>
    </xf>
    <xf numFmtId="167" fontId="9" fillId="7" borderId="12" xfId="1" applyNumberFormat="1" applyFont="1" applyFill="1" applyBorder="1" applyAlignment="1">
      <alignment vertical="center"/>
    </xf>
    <xf numFmtId="167" fontId="9" fillId="5" borderId="0" xfId="0" applyNumberFormat="1" applyFont="1" applyFill="1" applyBorder="1" applyAlignment="1">
      <alignment horizontal="center" vertical="center"/>
    </xf>
    <xf numFmtId="166" fontId="9" fillId="5" borderId="0" xfId="0" applyNumberFormat="1" applyFont="1" applyFill="1" applyBorder="1" applyAlignment="1">
      <alignment horizontal="center" vertical="center"/>
    </xf>
    <xf numFmtId="166" fontId="9" fillId="0" borderId="12" xfId="0" applyNumberFormat="1" applyFont="1" applyFill="1" applyBorder="1" applyAlignment="1">
      <alignment horizontal="center" vertical="center"/>
    </xf>
    <xf numFmtId="166" fontId="9" fillId="8" borderId="12" xfId="0" applyNumberFormat="1" applyFont="1" applyFill="1" applyBorder="1" applyAlignment="1">
      <alignment horizontal="center" vertical="center"/>
    </xf>
    <xf numFmtId="166" fontId="9" fillId="8" borderId="21" xfId="0" applyNumberFormat="1" applyFont="1" applyFill="1" applyBorder="1" applyAlignment="1">
      <alignment horizontal="center" vertical="center"/>
    </xf>
    <xf numFmtId="167" fontId="9" fillId="0" borderId="0" xfId="0" applyNumberFormat="1" applyFont="1" applyFill="1" applyBorder="1" applyAlignment="1">
      <alignment horizontal="center" vertical="center"/>
    </xf>
    <xf numFmtId="166" fontId="9" fillId="0" borderId="22" xfId="1" applyNumberFormat="1" applyFont="1" applyFill="1" applyBorder="1" applyAlignment="1">
      <alignment vertical="center"/>
    </xf>
    <xf numFmtId="0" fontId="9" fillId="0" borderId="33" xfId="0" applyFont="1" applyFill="1" applyBorder="1" applyAlignment="1">
      <alignment horizontal="center" vertical="center"/>
    </xf>
    <xf numFmtId="169" fontId="9" fillId="4" borderId="0" xfId="0" applyNumberFormat="1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165" fontId="10" fillId="4" borderId="33" xfId="1" applyFont="1" applyFill="1" applyBorder="1" applyAlignment="1">
      <alignment horizontal="center" vertical="center"/>
    </xf>
    <xf numFmtId="165" fontId="10" fillId="4" borderId="0" xfId="1" applyFont="1" applyFill="1" applyBorder="1" applyAlignment="1">
      <alignment horizontal="center" vertical="center"/>
    </xf>
    <xf numFmtId="167" fontId="9" fillId="4" borderId="12" xfId="1" applyNumberFormat="1" applyFont="1" applyFill="1" applyBorder="1" applyAlignment="1">
      <alignment horizontal="justify" vertical="center"/>
    </xf>
    <xf numFmtId="167" fontId="9" fillId="4" borderId="12" xfId="1" applyNumberFormat="1" applyFont="1" applyFill="1" applyBorder="1" applyAlignment="1">
      <alignment vertical="center"/>
    </xf>
    <xf numFmtId="2" fontId="9" fillId="4" borderId="33" xfId="0" applyNumberFormat="1" applyFont="1" applyFill="1" applyBorder="1" applyAlignment="1">
      <alignment horizontal="center" vertical="center"/>
    </xf>
    <xf numFmtId="2" fontId="9" fillId="4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9" fillId="0" borderId="12" xfId="0" applyFont="1" applyBorder="1" applyAlignment="1">
      <alignment horizontal="center" vertical="center"/>
    </xf>
    <xf numFmtId="165" fontId="10" fillId="0" borderId="12" xfId="1" applyFont="1" applyFill="1" applyBorder="1" applyAlignment="1">
      <alignment horizontal="center" vertical="center"/>
    </xf>
    <xf numFmtId="165" fontId="10" fillId="0" borderId="21" xfId="1" applyFont="1" applyFill="1" applyBorder="1" applyAlignment="1">
      <alignment horizontal="center" vertical="center"/>
    </xf>
    <xf numFmtId="49" fontId="5" fillId="0" borderId="30" xfId="0" applyNumberFormat="1" applyFont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/>
    <xf numFmtId="0" fontId="9" fillId="0" borderId="21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top"/>
    </xf>
    <xf numFmtId="0" fontId="11" fillId="0" borderId="12" xfId="0" applyFont="1" applyBorder="1" applyAlignment="1">
      <alignment horizontal="center" vertical="top"/>
    </xf>
    <xf numFmtId="0" fontId="11" fillId="0" borderId="15" xfId="0" applyFont="1" applyBorder="1" applyAlignment="1">
      <alignment horizontal="center" vertical="top"/>
    </xf>
    <xf numFmtId="0" fontId="11" fillId="0" borderId="0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vertical="top"/>
    </xf>
    <xf numFmtId="0" fontId="11" fillId="0" borderId="0" xfId="0" applyFont="1" applyAlignment="1">
      <alignment vertical="top"/>
    </xf>
    <xf numFmtId="0" fontId="9" fillId="0" borderId="12" xfId="0" applyFont="1" applyBorder="1" applyAlignment="1">
      <alignment vertical="center" wrapText="1"/>
    </xf>
    <xf numFmtId="0" fontId="9" fillId="0" borderId="12" xfId="0" applyFont="1" applyBorder="1" applyAlignment="1">
      <alignment horizontal="left" vertical="center" wrapText="1" indent="3"/>
    </xf>
    <xf numFmtId="0" fontId="9" fillId="0" borderId="12" xfId="0" applyFont="1" applyBorder="1" applyAlignment="1">
      <alignment horizontal="left" vertical="center" wrapText="1" indent="4"/>
    </xf>
    <xf numFmtId="0" fontId="9" fillId="0" borderId="32" xfId="0" applyFont="1" applyBorder="1" applyAlignment="1">
      <alignment horizontal="left" vertical="center" wrapText="1" indent="4"/>
    </xf>
    <xf numFmtId="0" fontId="9" fillId="0" borderId="32" xfId="0" applyFont="1" applyBorder="1" applyAlignment="1">
      <alignment horizontal="left" vertical="center" wrapText="1" indent="3"/>
    </xf>
    <xf numFmtId="0" fontId="9" fillId="0" borderId="18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 wrapText="1"/>
    </xf>
    <xf numFmtId="165" fontId="10" fillId="0" borderId="25" xfId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Fill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Fill="1" applyBorder="1" applyAlignment="1">
      <alignment horizontal="left"/>
    </xf>
    <xf numFmtId="165" fontId="9" fillId="0" borderId="0" xfId="1" applyFont="1" applyAlignment="1">
      <alignment vertical="center"/>
    </xf>
    <xf numFmtId="169" fontId="9" fillId="0" borderId="12" xfId="0" applyNumberFormat="1" applyFont="1" applyBorder="1" applyAlignment="1">
      <alignment vertical="center" wrapText="1"/>
    </xf>
    <xf numFmtId="169" fontId="9" fillId="0" borderId="21" xfId="0" applyNumberFormat="1" applyFont="1" applyBorder="1" applyAlignment="1">
      <alignment vertical="center" wrapText="1"/>
    </xf>
    <xf numFmtId="169" fontId="9" fillId="0" borderId="12" xfId="1" applyNumberFormat="1" applyFont="1" applyFill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left" vertical="center" wrapText="1" indent="1"/>
    </xf>
    <xf numFmtId="169" fontId="9" fillId="4" borderId="12" xfId="1" applyNumberFormat="1" applyFont="1" applyFill="1" applyBorder="1" applyAlignment="1">
      <alignment vertical="center"/>
    </xf>
    <xf numFmtId="0" fontId="6" fillId="0" borderId="12" xfId="0" applyFont="1" applyBorder="1"/>
    <xf numFmtId="0" fontId="7" fillId="0" borderId="12" xfId="0" applyFont="1" applyBorder="1" applyAlignment="1">
      <alignment vertical="top"/>
    </xf>
    <xf numFmtId="0" fontId="4" fillId="0" borderId="12" xfId="0" applyFont="1" applyBorder="1" applyAlignment="1">
      <alignment vertical="top"/>
    </xf>
    <xf numFmtId="0" fontId="9" fillId="0" borderId="12" xfId="0" applyFont="1" applyBorder="1" applyAlignment="1">
      <alignment vertical="center"/>
    </xf>
    <xf numFmtId="0" fontId="9" fillId="0" borderId="12" xfId="0" applyFont="1" applyBorder="1" applyAlignment="1">
      <alignment vertical="top"/>
    </xf>
    <xf numFmtId="166" fontId="9" fillId="4" borderId="12" xfId="0" applyNumberFormat="1" applyFont="1" applyFill="1" applyBorder="1" applyAlignment="1">
      <alignment vertical="center"/>
    </xf>
    <xf numFmtId="0" fontId="9" fillId="4" borderId="12" xfId="0" applyFont="1" applyFill="1" applyBorder="1" applyAlignment="1">
      <alignment vertical="center"/>
    </xf>
    <xf numFmtId="0" fontId="9" fillId="0" borderId="12" xfId="0" applyFont="1" applyBorder="1"/>
    <xf numFmtId="0" fontId="11" fillId="0" borderId="12" xfId="0" applyFont="1" applyBorder="1" applyAlignment="1">
      <alignment vertical="top"/>
    </xf>
    <xf numFmtId="0" fontId="57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36" fillId="0" borderId="0" xfId="0" applyNumberFormat="1" applyFont="1" applyBorder="1" applyAlignment="1">
      <alignment horizontal="left"/>
    </xf>
    <xf numFmtId="0" fontId="58" fillId="0" borderId="0" xfId="0" applyNumberFormat="1" applyFont="1" applyBorder="1" applyAlignment="1">
      <alignment horizontal="left"/>
    </xf>
    <xf numFmtId="0" fontId="57" fillId="0" borderId="0" xfId="0" applyNumberFormat="1" applyFont="1" applyBorder="1" applyAlignment="1"/>
    <xf numFmtId="0" fontId="57" fillId="0" borderId="3" xfId="0" applyNumberFormat="1" applyFont="1" applyBorder="1" applyAlignment="1"/>
    <xf numFmtId="0" fontId="57" fillId="0" borderId="0" xfId="0" applyNumberFormat="1" applyFont="1" applyBorder="1" applyAlignment="1">
      <alignment wrapText="1"/>
    </xf>
    <xf numFmtId="0" fontId="6" fillId="0" borderId="12" xfId="0" applyFont="1" applyBorder="1" applyAlignment="1">
      <alignment horizontal="center"/>
    </xf>
    <xf numFmtId="0" fontId="6" fillId="0" borderId="12" xfId="0" applyFont="1" applyBorder="1" applyAlignment="1">
      <alignment horizontal="center" vertical="center"/>
    </xf>
    <xf numFmtId="9" fontId="9" fillId="2" borderId="12" xfId="374" applyFont="1" applyFill="1" applyBorder="1" applyAlignment="1">
      <alignment vertical="center"/>
    </xf>
    <xf numFmtId="9" fontId="9" fillId="4" borderId="12" xfId="374" applyFont="1" applyFill="1" applyBorder="1" applyAlignment="1">
      <alignment vertical="center"/>
    </xf>
    <xf numFmtId="0" fontId="3" fillId="0" borderId="35" xfId="0" applyFont="1" applyBorder="1" applyAlignment="1"/>
    <xf numFmtId="0" fontId="3" fillId="0" borderId="2" xfId="0" applyFont="1" applyBorder="1" applyAlignment="1"/>
    <xf numFmtId="0" fontId="3" fillId="0" borderId="33" xfId="0" applyFont="1" applyBorder="1" applyAlignment="1"/>
    <xf numFmtId="0" fontId="3" fillId="0" borderId="7" xfId="0" applyFont="1" applyBorder="1" applyAlignment="1"/>
    <xf numFmtId="186" fontId="9" fillId="0" borderId="0" xfId="0" applyNumberFormat="1" applyFont="1" applyAlignment="1">
      <alignment vertical="center"/>
    </xf>
    <xf numFmtId="0" fontId="3" fillId="0" borderId="41" xfId="0" applyFont="1" applyBorder="1" applyAlignment="1">
      <alignment horizontal="center"/>
    </xf>
    <xf numFmtId="0" fontId="7" fillId="0" borderId="15" xfId="0" applyFont="1" applyBorder="1" applyAlignment="1">
      <alignment horizontal="center" vertical="top"/>
    </xf>
    <xf numFmtId="0" fontId="3" fillId="0" borderId="12" xfId="0" applyFont="1" applyFill="1" applyBorder="1" applyAlignment="1">
      <alignment horizontal="center"/>
    </xf>
    <xf numFmtId="169" fontId="9" fillId="0" borderId="12" xfId="0" applyNumberFormat="1" applyFont="1" applyBorder="1" applyAlignment="1">
      <alignment horizontal="center" vertical="center" wrapText="1"/>
    </xf>
    <xf numFmtId="166" fontId="9" fillId="32" borderId="0" xfId="1" applyNumberFormat="1" applyFont="1" applyFill="1" applyBorder="1" applyAlignment="1">
      <alignment vertical="center"/>
    </xf>
    <xf numFmtId="166" fontId="9" fillId="32" borderId="12" xfId="1" applyNumberFormat="1" applyFont="1" applyFill="1" applyBorder="1" applyAlignment="1">
      <alignment vertical="center"/>
    </xf>
    <xf numFmtId="166" fontId="9" fillId="32" borderId="12" xfId="1" applyNumberFormat="1" applyFont="1" applyFill="1" applyBorder="1" applyAlignment="1">
      <alignment horizontal="justify" vertical="center"/>
    </xf>
    <xf numFmtId="166" fontId="9" fillId="8" borderId="12" xfId="0" applyNumberFormat="1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center" vertical="center"/>
    </xf>
    <xf numFmtId="0" fontId="36" fillId="0" borderId="0" xfId="0" applyFont="1"/>
    <xf numFmtId="0" fontId="59" fillId="0" borderId="0" xfId="0" applyFont="1"/>
    <xf numFmtId="0" fontId="60" fillId="0" borderId="0" xfId="0" applyFont="1"/>
    <xf numFmtId="0" fontId="36" fillId="0" borderId="0" xfId="0" applyFont="1" applyFill="1"/>
    <xf numFmtId="0" fontId="61" fillId="0" borderId="0" xfId="0" applyFont="1" applyFill="1"/>
    <xf numFmtId="0" fontId="36" fillId="4" borderId="0" xfId="0" applyFont="1" applyFill="1"/>
    <xf numFmtId="0" fontId="62" fillId="0" borderId="0" xfId="0" applyFont="1" applyFill="1"/>
    <xf numFmtId="0" fontId="60" fillId="0" borderId="0" xfId="0" applyFont="1" applyFill="1" applyAlignment="1">
      <alignment horizontal="center" vertical="center"/>
    </xf>
    <xf numFmtId="187" fontId="63" fillId="0" borderId="0" xfId="0" applyNumberFormat="1" applyFont="1" applyFill="1" applyBorder="1" applyAlignment="1">
      <alignment horizontal="center" vertical="center"/>
    </xf>
    <xf numFmtId="0" fontId="36" fillId="0" borderId="0" xfId="0" applyFont="1" applyFill="1" applyBorder="1"/>
    <xf numFmtId="0" fontId="61" fillId="0" borderId="0" xfId="0" applyFont="1" applyFill="1" applyBorder="1"/>
    <xf numFmtId="0" fontId="64" fillId="0" borderId="0" xfId="89" applyFont="1" applyFill="1" applyAlignment="1">
      <alignment horizontal="right" vertical="center"/>
    </xf>
    <xf numFmtId="0" fontId="36" fillId="0" borderId="0" xfId="0" applyFont="1" applyFill="1" applyAlignment="1">
      <alignment horizontal="center" vertical="center"/>
    </xf>
    <xf numFmtId="0" fontId="64" fillId="0" borderId="0" xfId="89" applyFont="1" applyFill="1" applyAlignment="1">
      <alignment horizontal="right"/>
    </xf>
    <xf numFmtId="0" fontId="59" fillId="0" borderId="0" xfId="0" applyFont="1" applyFill="1"/>
    <xf numFmtId="0" fontId="60" fillId="0" borderId="0" xfId="0" applyFont="1" applyFill="1"/>
    <xf numFmtId="0" fontId="64" fillId="0" borderId="0" xfId="89" applyFont="1" applyAlignment="1">
      <alignment horizontal="right"/>
    </xf>
    <xf numFmtId="0" fontId="65" fillId="0" borderId="0" xfId="104" applyFont="1" applyAlignment="1">
      <alignment vertical="center"/>
    </xf>
    <xf numFmtId="0" fontId="65" fillId="0" borderId="0" xfId="104" applyFont="1" applyAlignment="1">
      <alignment horizontal="center" vertical="center"/>
    </xf>
    <xf numFmtId="0" fontId="64" fillId="0" borderId="0" xfId="0" applyFont="1" applyFill="1" applyAlignment="1"/>
    <xf numFmtId="0" fontId="64" fillId="0" borderId="0" xfId="0" applyFont="1" applyFill="1" applyAlignment="1">
      <alignment horizontal="center" vertical="center"/>
    </xf>
    <xf numFmtId="1" fontId="36" fillId="0" borderId="0" xfId="0" applyNumberFormat="1" applyFont="1" applyFill="1" applyBorder="1" applyAlignment="1">
      <alignment vertical="top"/>
    </xf>
    <xf numFmtId="0" fontId="36" fillId="0" borderId="22" xfId="0" applyFont="1" applyFill="1" applyBorder="1" applyAlignment="1">
      <alignment horizontal="center" vertical="center" wrapText="1"/>
    </xf>
    <xf numFmtId="0" fontId="60" fillId="0" borderId="22" xfId="0" applyFont="1" applyBorder="1" applyAlignment="1">
      <alignment horizontal="center" vertical="center" wrapText="1"/>
    </xf>
    <xf numFmtId="0" fontId="36" fillId="0" borderId="22" xfId="0" applyFont="1" applyBorder="1" applyAlignment="1">
      <alignment horizontal="center" vertical="center" wrapText="1"/>
    </xf>
    <xf numFmtId="0" fontId="36" fillId="0" borderId="12" xfId="0" applyFont="1" applyFill="1" applyBorder="1" applyAlignment="1">
      <alignment horizontal="center" vertical="center" textRotation="90" wrapText="1"/>
    </xf>
    <xf numFmtId="0" fontId="36" fillId="0" borderId="12" xfId="89" applyFont="1" applyFill="1" applyBorder="1" applyAlignment="1">
      <alignment horizontal="center" vertical="center" textRotation="90" wrapText="1"/>
    </xf>
    <xf numFmtId="0" fontId="60" fillId="0" borderId="12" xfId="0" applyFont="1" applyFill="1" applyBorder="1" applyAlignment="1">
      <alignment horizontal="center" vertical="center" textRotation="90" wrapText="1"/>
    </xf>
    <xf numFmtId="0" fontId="60" fillId="0" borderId="12" xfId="89" applyFont="1" applyFill="1" applyBorder="1" applyAlignment="1">
      <alignment horizontal="center" vertical="center" textRotation="90" wrapText="1"/>
    </xf>
    <xf numFmtId="0" fontId="36" fillId="0" borderId="12" xfId="89" applyFont="1" applyFill="1" applyBorder="1" applyAlignment="1">
      <alignment horizontal="center" vertical="center" wrapText="1"/>
    </xf>
    <xf numFmtId="0" fontId="36" fillId="0" borderId="12" xfId="0" applyFont="1" applyFill="1" applyBorder="1" applyAlignment="1">
      <alignment horizontal="center" vertical="center" wrapText="1"/>
    </xf>
    <xf numFmtId="0" fontId="61" fillId="0" borderId="12" xfId="89" applyFont="1" applyFill="1" applyBorder="1" applyAlignment="1">
      <alignment horizontal="center" vertical="center" wrapText="1"/>
    </xf>
    <xf numFmtId="0" fontId="36" fillId="0" borderId="15" xfId="0" applyFont="1" applyFill="1" applyBorder="1" applyAlignment="1">
      <alignment horizontal="center" vertical="center" wrapText="1"/>
    </xf>
    <xf numFmtId="0" fontId="59" fillId="0" borderId="15" xfId="0" applyFont="1" applyFill="1" applyBorder="1" applyAlignment="1">
      <alignment horizontal="center" vertical="center" wrapText="1"/>
    </xf>
    <xf numFmtId="0" fontId="60" fillId="0" borderId="15" xfId="0" applyFont="1" applyFill="1" applyBorder="1" applyAlignment="1">
      <alignment horizontal="center" vertical="center" wrapText="1"/>
    </xf>
    <xf numFmtId="49" fontId="61" fillId="0" borderId="15" xfId="0" applyNumberFormat="1" applyFont="1" applyFill="1" applyBorder="1" applyAlignment="1">
      <alignment horizontal="center" vertical="center" wrapText="1"/>
    </xf>
    <xf numFmtId="49" fontId="36" fillId="4" borderId="15" xfId="0" applyNumberFormat="1" applyFont="1" applyFill="1" applyBorder="1" applyAlignment="1">
      <alignment horizontal="center" vertical="center" wrapText="1"/>
    </xf>
    <xf numFmtId="49" fontId="62" fillId="0" borderId="15" xfId="0" applyNumberFormat="1" applyFont="1" applyFill="1" applyBorder="1" applyAlignment="1">
      <alignment horizontal="center" vertical="center" wrapText="1"/>
    </xf>
    <xf numFmtId="49" fontId="36" fillId="0" borderId="15" xfId="0" applyNumberFormat="1" applyFont="1" applyFill="1" applyBorder="1" applyAlignment="1">
      <alignment horizontal="center" vertical="center" wrapText="1"/>
    </xf>
    <xf numFmtId="49" fontId="60" fillId="0" borderId="15" xfId="0" applyNumberFormat="1" applyFont="1" applyFill="1" applyBorder="1" applyAlignment="1">
      <alignment horizontal="center" vertical="center" wrapText="1"/>
    </xf>
    <xf numFmtId="49" fontId="69" fillId="0" borderId="12" xfId="104" applyNumberFormat="1" applyFont="1" applyFill="1" applyBorder="1" applyAlignment="1">
      <alignment horizontal="center" vertical="center"/>
    </xf>
    <xf numFmtId="0" fontId="69" fillId="0" borderId="12" xfId="104" applyFont="1" applyFill="1" applyBorder="1" applyAlignment="1">
      <alignment horizontal="center" vertical="center" wrapText="1"/>
    </xf>
    <xf numFmtId="0" fontId="59" fillId="0" borderId="12" xfId="104" applyFont="1" applyBorder="1" applyAlignment="1">
      <alignment horizontal="center" vertical="center"/>
    </xf>
    <xf numFmtId="0" fontId="69" fillId="0" borderId="12" xfId="104" applyFont="1" applyBorder="1" applyAlignment="1">
      <alignment horizontal="center" vertical="center"/>
    </xf>
    <xf numFmtId="188" fontId="59" fillId="32" borderId="12" xfId="104" applyNumberFormat="1" applyFont="1" applyFill="1" applyBorder="1" applyAlignment="1">
      <alignment horizontal="center" vertical="center"/>
    </xf>
    <xf numFmtId="0" fontId="70" fillId="0" borderId="12" xfId="104" applyFont="1" applyBorder="1" applyAlignment="1">
      <alignment horizontal="center" vertical="center"/>
    </xf>
    <xf numFmtId="188" fontId="69" fillId="0" borderId="12" xfId="104" applyNumberFormat="1" applyFont="1" applyBorder="1" applyAlignment="1">
      <alignment horizontal="center" vertical="center"/>
    </xf>
    <xf numFmtId="188" fontId="70" fillId="0" borderId="12" xfId="104" applyNumberFormat="1" applyFont="1" applyBorder="1" applyAlignment="1">
      <alignment horizontal="center" vertical="center"/>
    </xf>
    <xf numFmtId="188" fontId="70" fillId="0" borderId="12" xfId="104" applyNumberFormat="1" applyFont="1" applyFill="1" applyBorder="1" applyAlignment="1">
      <alignment horizontal="center" vertical="center"/>
    </xf>
    <xf numFmtId="188" fontId="61" fillId="32" borderId="12" xfId="104" applyNumberFormat="1" applyFont="1" applyFill="1" applyBorder="1" applyAlignment="1">
      <alignment horizontal="center" vertical="center"/>
    </xf>
    <xf numFmtId="188" fontId="68" fillId="32" borderId="12" xfId="104" applyNumberFormat="1" applyFont="1" applyFill="1" applyBorder="1" applyAlignment="1">
      <alignment horizontal="center" vertical="center"/>
    </xf>
    <xf numFmtId="188" fontId="69" fillId="0" borderId="0" xfId="104" applyNumberFormat="1" applyFont="1" applyFill="1" applyBorder="1" applyAlignment="1">
      <alignment horizontal="center" vertical="center"/>
    </xf>
    <xf numFmtId="188" fontId="36" fillId="0" borderId="0" xfId="0" applyNumberFormat="1" applyFont="1" applyFill="1" applyAlignment="1">
      <alignment horizontal="center" vertical="center"/>
    </xf>
    <xf numFmtId="0" fontId="70" fillId="0" borderId="0" xfId="0" applyFont="1" applyFill="1" applyBorder="1"/>
    <xf numFmtId="49" fontId="71" fillId="33" borderId="12" xfId="104" applyNumberFormat="1" applyFont="1" applyFill="1" applyBorder="1" applyAlignment="1">
      <alignment horizontal="center" vertical="center"/>
    </xf>
    <xf numFmtId="0" fontId="71" fillId="33" borderId="12" xfId="104" applyFont="1" applyFill="1" applyBorder="1" applyAlignment="1">
      <alignment horizontal="center" vertical="center" wrapText="1"/>
    </xf>
    <xf numFmtId="0" fontId="71" fillId="33" borderId="12" xfId="104" applyFont="1" applyFill="1" applyBorder="1" applyAlignment="1">
      <alignment horizontal="center" vertical="center"/>
    </xf>
    <xf numFmtId="188" fontId="36" fillId="33" borderId="12" xfId="104" applyNumberFormat="1" applyFont="1" applyFill="1" applyBorder="1" applyAlignment="1">
      <alignment horizontal="center" vertical="center"/>
    </xf>
    <xf numFmtId="0" fontId="36" fillId="33" borderId="12" xfId="104" applyFont="1" applyFill="1" applyBorder="1" applyAlignment="1">
      <alignment horizontal="center" vertical="center"/>
    </xf>
    <xf numFmtId="188" fontId="71" fillId="33" borderId="12" xfId="104" applyNumberFormat="1" applyFont="1" applyFill="1" applyBorder="1" applyAlignment="1">
      <alignment horizontal="center" vertical="center"/>
    </xf>
    <xf numFmtId="188" fontId="36" fillId="0" borderId="12" xfId="104" applyNumberFormat="1" applyFont="1" applyFill="1" applyBorder="1" applyAlignment="1">
      <alignment horizontal="center" vertical="center"/>
    </xf>
    <xf numFmtId="188" fontId="70" fillId="33" borderId="12" xfId="104" applyNumberFormat="1" applyFont="1" applyFill="1" applyBorder="1" applyAlignment="1">
      <alignment horizontal="center" vertical="center"/>
    </xf>
    <xf numFmtId="188" fontId="71" fillId="33" borderId="0" xfId="104" applyNumberFormat="1" applyFont="1" applyFill="1" applyBorder="1" applyAlignment="1">
      <alignment horizontal="center" vertical="center"/>
    </xf>
    <xf numFmtId="0" fontId="36" fillId="33" borderId="0" xfId="0" applyFont="1" applyFill="1" applyBorder="1"/>
    <xf numFmtId="49" fontId="71" fillId="34" borderId="12" xfId="104" applyNumberFormat="1" applyFont="1" applyFill="1" applyBorder="1" applyAlignment="1">
      <alignment horizontal="center" vertical="center"/>
    </xf>
    <xf numFmtId="0" fontId="71" fillId="34" borderId="12" xfId="104" applyFont="1" applyFill="1" applyBorder="1" applyAlignment="1">
      <alignment horizontal="center" vertical="center" wrapText="1"/>
    </xf>
    <xf numFmtId="0" fontId="71" fillId="34" borderId="12" xfId="104" applyFont="1" applyFill="1" applyBorder="1" applyAlignment="1">
      <alignment horizontal="center" vertical="center"/>
    </xf>
    <xf numFmtId="188" fontId="36" fillId="34" borderId="12" xfId="104" applyNumberFormat="1" applyFont="1" applyFill="1" applyBorder="1" applyAlignment="1">
      <alignment horizontal="center" vertical="center"/>
    </xf>
    <xf numFmtId="0" fontId="36" fillId="34" borderId="12" xfId="104" applyFont="1" applyFill="1" applyBorder="1" applyAlignment="1">
      <alignment horizontal="center" vertical="center"/>
    </xf>
    <xf numFmtId="188" fontId="71" fillId="34" borderId="12" xfId="104" applyNumberFormat="1" applyFont="1" applyFill="1" applyBorder="1" applyAlignment="1">
      <alignment horizontal="center" vertical="center"/>
    </xf>
    <xf numFmtId="188" fontId="70" fillId="34" borderId="12" xfId="104" applyNumberFormat="1" applyFont="1" applyFill="1" applyBorder="1" applyAlignment="1">
      <alignment horizontal="center" vertical="center"/>
    </xf>
    <xf numFmtId="188" fontId="71" fillId="34" borderId="0" xfId="104" applyNumberFormat="1" applyFont="1" applyFill="1" applyBorder="1" applyAlignment="1">
      <alignment horizontal="center" vertical="center"/>
    </xf>
    <xf numFmtId="0" fontId="36" fillId="34" borderId="0" xfId="0" applyFont="1" applyFill="1" applyBorder="1"/>
    <xf numFmtId="49" fontId="71" fillId="35" borderId="12" xfId="104" applyNumberFormat="1" applyFont="1" applyFill="1" applyBorder="1" applyAlignment="1">
      <alignment horizontal="center" vertical="center"/>
    </xf>
    <xf numFmtId="0" fontId="71" fillId="35" borderId="12" xfId="104" applyFont="1" applyFill="1" applyBorder="1" applyAlignment="1">
      <alignment horizontal="center" vertical="center" wrapText="1"/>
    </xf>
    <xf numFmtId="0" fontId="71" fillId="35" borderId="12" xfId="104" applyFont="1" applyFill="1" applyBorder="1" applyAlignment="1">
      <alignment horizontal="center" vertical="center"/>
    </xf>
    <xf numFmtId="188" fontId="36" fillId="35" borderId="12" xfId="104" applyNumberFormat="1" applyFont="1" applyFill="1" applyBorder="1" applyAlignment="1">
      <alignment horizontal="center" vertical="center"/>
    </xf>
    <xf numFmtId="0" fontId="36" fillId="35" borderId="12" xfId="104" applyFont="1" applyFill="1" applyBorder="1" applyAlignment="1">
      <alignment horizontal="center" vertical="center"/>
    </xf>
    <xf numFmtId="188" fontId="71" fillId="35" borderId="12" xfId="104" applyNumberFormat="1" applyFont="1" applyFill="1" applyBorder="1" applyAlignment="1">
      <alignment horizontal="center" vertical="center"/>
    </xf>
    <xf numFmtId="188" fontId="71" fillId="35" borderId="0" xfId="104" applyNumberFormat="1" applyFont="1" applyFill="1" applyBorder="1" applyAlignment="1">
      <alignment horizontal="center" vertical="center"/>
    </xf>
    <xf numFmtId="0" fontId="36" fillId="35" borderId="0" xfId="0" applyFont="1" applyFill="1" applyBorder="1"/>
    <xf numFmtId="49" fontId="71" fillId="36" borderId="12" xfId="104" applyNumberFormat="1" applyFont="1" applyFill="1" applyBorder="1" applyAlignment="1">
      <alignment horizontal="center" vertical="center"/>
    </xf>
    <xf numFmtId="0" fontId="71" fillId="36" borderId="12" xfId="104" applyFont="1" applyFill="1" applyBorder="1" applyAlignment="1">
      <alignment horizontal="center" vertical="center" wrapText="1"/>
    </xf>
    <xf numFmtId="0" fontId="71" fillId="36" borderId="12" xfId="104" applyFont="1" applyFill="1" applyBorder="1" applyAlignment="1">
      <alignment horizontal="center" vertical="center"/>
    </xf>
    <xf numFmtId="188" fontId="36" fillId="36" borderId="12" xfId="104" applyNumberFormat="1" applyFont="1" applyFill="1" applyBorder="1" applyAlignment="1">
      <alignment horizontal="center" vertical="center"/>
    </xf>
    <xf numFmtId="0" fontId="36" fillId="36" borderId="12" xfId="104" applyFont="1" applyFill="1" applyBorder="1" applyAlignment="1">
      <alignment horizontal="center" vertical="center"/>
    </xf>
    <xf numFmtId="188" fontId="71" fillId="36" borderId="12" xfId="104" applyNumberFormat="1" applyFont="1" applyFill="1" applyBorder="1" applyAlignment="1">
      <alignment horizontal="center" vertical="center"/>
    </xf>
    <xf numFmtId="188" fontId="70" fillId="36" borderId="12" xfId="104" applyNumberFormat="1" applyFont="1" applyFill="1" applyBorder="1" applyAlignment="1">
      <alignment horizontal="center" vertical="center"/>
    </xf>
    <xf numFmtId="188" fontId="71" fillId="36" borderId="0" xfId="104" applyNumberFormat="1" applyFont="1" applyFill="1" applyBorder="1" applyAlignment="1">
      <alignment horizontal="center" vertical="center"/>
    </xf>
    <xf numFmtId="0" fontId="36" fillId="36" borderId="0" xfId="0" applyFont="1" applyFill="1" applyBorder="1"/>
    <xf numFmtId="49" fontId="71" fillId="37" borderId="12" xfId="104" applyNumberFormat="1" applyFont="1" applyFill="1" applyBorder="1" applyAlignment="1">
      <alignment horizontal="center" vertical="center"/>
    </xf>
    <xf numFmtId="0" fontId="71" fillId="37" borderId="12" xfId="104" applyFont="1" applyFill="1" applyBorder="1" applyAlignment="1">
      <alignment horizontal="center" vertical="center" wrapText="1"/>
    </xf>
    <xf numFmtId="0" fontId="71" fillId="37" borderId="12" xfId="104" applyFont="1" applyFill="1" applyBorder="1" applyAlignment="1">
      <alignment horizontal="center" vertical="center"/>
    </xf>
    <xf numFmtId="188" fontId="36" fillId="37" borderId="12" xfId="104" applyNumberFormat="1" applyFont="1" applyFill="1" applyBorder="1" applyAlignment="1">
      <alignment horizontal="center" vertical="center"/>
    </xf>
    <xf numFmtId="0" fontId="36" fillId="37" borderId="12" xfId="104" applyFont="1" applyFill="1" applyBorder="1" applyAlignment="1">
      <alignment horizontal="center" vertical="center"/>
    </xf>
    <xf numFmtId="188" fontId="71" fillId="37" borderId="12" xfId="104" applyNumberFormat="1" applyFont="1" applyFill="1" applyBorder="1" applyAlignment="1">
      <alignment horizontal="center" vertical="center"/>
    </xf>
    <xf numFmtId="188" fontId="71" fillId="37" borderId="0" xfId="104" applyNumberFormat="1" applyFont="1" applyFill="1" applyBorder="1" applyAlignment="1">
      <alignment horizontal="center" vertical="center"/>
    </xf>
    <xf numFmtId="0" fontId="36" fillId="37" borderId="0" xfId="0" applyFont="1" applyFill="1" applyBorder="1"/>
    <xf numFmtId="49" fontId="71" fillId="38" borderId="12" xfId="104" applyNumberFormat="1" applyFont="1" applyFill="1" applyBorder="1" applyAlignment="1">
      <alignment horizontal="center" vertical="center"/>
    </xf>
    <xf numFmtId="0" fontId="71" fillId="38" borderId="12" xfId="104" applyFont="1" applyFill="1" applyBorder="1" applyAlignment="1">
      <alignment horizontal="center" vertical="center" wrapText="1"/>
    </xf>
    <xf numFmtId="0" fontId="71" fillId="38" borderId="12" xfId="104" applyFont="1" applyFill="1" applyBorder="1" applyAlignment="1">
      <alignment horizontal="center" vertical="center"/>
    </xf>
    <xf numFmtId="188" fontId="36" fillId="38" borderId="12" xfId="104" applyNumberFormat="1" applyFont="1" applyFill="1" applyBorder="1" applyAlignment="1">
      <alignment horizontal="center" vertical="center"/>
    </xf>
    <xf numFmtId="0" fontId="36" fillId="38" borderId="12" xfId="104" applyFont="1" applyFill="1" applyBorder="1" applyAlignment="1">
      <alignment horizontal="center" vertical="center"/>
    </xf>
    <xf numFmtId="188" fontId="71" fillId="38" borderId="12" xfId="104" applyNumberFormat="1" applyFont="1" applyFill="1" applyBorder="1" applyAlignment="1">
      <alignment horizontal="center" vertical="center"/>
    </xf>
    <xf numFmtId="188" fontId="70" fillId="38" borderId="12" xfId="104" applyNumberFormat="1" applyFont="1" applyFill="1" applyBorder="1" applyAlignment="1">
      <alignment horizontal="center" vertical="center"/>
    </xf>
    <xf numFmtId="188" fontId="71" fillId="38" borderId="0" xfId="104" applyNumberFormat="1" applyFont="1" applyFill="1" applyBorder="1" applyAlignment="1">
      <alignment horizontal="center" vertical="center"/>
    </xf>
    <xf numFmtId="0" fontId="36" fillId="38" borderId="0" xfId="0" applyFont="1" applyFill="1" applyBorder="1"/>
    <xf numFmtId="49" fontId="71" fillId="0" borderId="12" xfId="104" applyNumberFormat="1" applyFont="1" applyFill="1" applyBorder="1" applyAlignment="1">
      <alignment horizontal="center" vertical="center"/>
    </xf>
    <xf numFmtId="0" fontId="71" fillId="0" borderId="12" xfId="104" applyFont="1" applyFill="1" applyBorder="1" applyAlignment="1">
      <alignment horizontal="center" vertical="center" wrapText="1"/>
    </xf>
    <xf numFmtId="0" fontId="71" fillId="0" borderId="12" xfId="104" applyFont="1" applyBorder="1" applyAlignment="1">
      <alignment horizontal="center" vertical="center"/>
    </xf>
    <xf numFmtId="188" fontId="36" fillId="0" borderId="12" xfId="104" applyNumberFormat="1" applyFont="1" applyBorder="1" applyAlignment="1">
      <alignment horizontal="center" vertical="center"/>
    </xf>
    <xf numFmtId="0" fontId="36" fillId="0" borderId="12" xfId="104" applyFont="1" applyBorder="1" applyAlignment="1">
      <alignment horizontal="center" vertical="center"/>
    </xf>
    <xf numFmtId="188" fontId="71" fillId="0" borderId="12" xfId="104" applyNumberFormat="1" applyFont="1" applyBorder="1" applyAlignment="1">
      <alignment horizontal="center" vertical="center"/>
    </xf>
    <xf numFmtId="188" fontId="71" fillId="0" borderId="0" xfId="104" applyNumberFormat="1" applyFont="1" applyFill="1" applyBorder="1" applyAlignment="1">
      <alignment horizontal="center" vertical="center"/>
    </xf>
    <xf numFmtId="0" fontId="71" fillId="0" borderId="12" xfId="104" applyFont="1" applyFill="1" applyBorder="1" applyAlignment="1">
      <alignment horizontal="center" vertical="center"/>
    </xf>
    <xf numFmtId="0" fontId="36" fillId="0" borderId="12" xfId="104" applyFont="1" applyFill="1" applyBorder="1" applyAlignment="1">
      <alignment horizontal="center" vertical="center"/>
    </xf>
    <xf numFmtId="188" fontId="71" fillId="0" borderId="12" xfId="104" applyNumberFormat="1" applyFont="1" applyFill="1" applyBorder="1" applyAlignment="1">
      <alignment horizontal="center" vertical="center"/>
    </xf>
    <xf numFmtId="189" fontId="36" fillId="0" borderId="12" xfId="0" applyNumberFormat="1" applyFont="1" applyFill="1" applyBorder="1" applyAlignment="1">
      <alignment horizontal="center" vertical="center" shrinkToFit="1"/>
    </xf>
    <xf numFmtId="0" fontId="59" fillId="33" borderId="12" xfId="104" applyFont="1" applyFill="1" applyBorder="1" applyAlignment="1">
      <alignment horizontal="center" vertical="center"/>
    </xf>
    <xf numFmtId="1" fontId="71" fillId="33" borderId="12" xfId="104" applyNumberFormat="1" applyFont="1" applyFill="1" applyBorder="1" applyAlignment="1">
      <alignment horizontal="center" vertical="center"/>
    </xf>
    <xf numFmtId="188" fontId="36" fillId="33" borderId="22" xfId="0" applyNumberFormat="1" applyFont="1" applyFill="1" applyBorder="1" applyAlignment="1">
      <alignment horizontal="center" vertical="center" wrapText="1"/>
    </xf>
    <xf numFmtId="189" fontId="36" fillId="33" borderId="12" xfId="0" applyNumberFormat="1" applyFont="1" applyFill="1" applyBorder="1" applyAlignment="1">
      <alignment horizontal="center" vertical="center" shrinkToFit="1"/>
    </xf>
    <xf numFmtId="188" fontId="69" fillId="33" borderId="12" xfId="104" applyNumberFormat="1" applyFont="1" applyFill="1" applyBorder="1" applyAlignment="1">
      <alignment horizontal="center" vertical="center"/>
    </xf>
    <xf numFmtId="188" fontId="36" fillId="33" borderId="22" xfId="0" applyNumberFormat="1" applyFont="1" applyFill="1" applyBorder="1" applyAlignment="1">
      <alignment horizontal="center" vertical="center"/>
    </xf>
    <xf numFmtId="188" fontId="69" fillId="33" borderId="0" xfId="104" applyNumberFormat="1" applyFont="1" applyFill="1" applyBorder="1" applyAlignment="1">
      <alignment horizontal="center" vertical="center"/>
    </xf>
    <xf numFmtId="49" fontId="71" fillId="0" borderId="22" xfId="104" applyNumberFormat="1" applyFont="1" applyFill="1" applyBorder="1" applyAlignment="1">
      <alignment horizontal="center" vertical="center"/>
    </xf>
    <xf numFmtId="0" fontId="71" fillId="0" borderId="22" xfId="104" applyFont="1" applyFill="1" applyBorder="1" applyAlignment="1">
      <alignment horizontal="center" vertical="center" wrapText="1"/>
    </xf>
    <xf numFmtId="188" fontId="36" fillId="0" borderId="22" xfId="104" applyNumberFormat="1" applyFont="1" applyFill="1" applyBorder="1" applyAlignment="1">
      <alignment horizontal="center" vertical="center"/>
    </xf>
    <xf numFmtId="188" fontId="71" fillId="0" borderId="22" xfId="104" applyNumberFormat="1" applyFont="1" applyFill="1" applyBorder="1" applyAlignment="1">
      <alignment horizontal="center" vertical="center"/>
    </xf>
    <xf numFmtId="49" fontId="36" fillId="0" borderId="12" xfId="104" applyNumberFormat="1" applyFont="1" applyFill="1" applyBorder="1" applyAlignment="1">
      <alignment horizontal="center" vertical="center"/>
    </xf>
    <xf numFmtId="0" fontId="36" fillId="0" borderId="12" xfId="104" applyFont="1" applyFill="1" applyBorder="1" applyAlignment="1">
      <alignment horizontal="center" vertical="center" wrapText="1"/>
    </xf>
    <xf numFmtId="49" fontId="36" fillId="34" borderId="12" xfId="104" applyNumberFormat="1" applyFont="1" applyFill="1" applyBorder="1" applyAlignment="1">
      <alignment horizontal="center" vertical="center"/>
    </xf>
    <xf numFmtId="0" fontId="36" fillId="34" borderId="12" xfId="104" applyFont="1" applyFill="1" applyBorder="1" applyAlignment="1">
      <alignment horizontal="center" vertical="center" wrapText="1"/>
    </xf>
    <xf numFmtId="0" fontId="59" fillId="34" borderId="12" xfId="104" applyFont="1" applyFill="1" applyBorder="1" applyAlignment="1">
      <alignment horizontal="center" vertical="center"/>
    </xf>
    <xf numFmtId="1" fontId="36" fillId="34" borderId="12" xfId="104" applyNumberFormat="1" applyFont="1" applyFill="1" applyBorder="1" applyAlignment="1">
      <alignment horizontal="center" vertical="center"/>
    </xf>
    <xf numFmtId="188" fontId="36" fillId="34" borderId="12" xfId="0" applyNumberFormat="1" applyFont="1" applyFill="1" applyBorder="1" applyAlignment="1">
      <alignment horizontal="center" vertical="center" wrapText="1"/>
    </xf>
    <xf numFmtId="189" fontId="36" fillId="34" borderId="12" xfId="0" applyNumberFormat="1" applyFont="1" applyFill="1" applyBorder="1" applyAlignment="1">
      <alignment horizontal="center" vertical="center" shrinkToFit="1"/>
    </xf>
    <xf numFmtId="188" fontId="69" fillId="34" borderId="12" xfId="104" applyNumberFormat="1" applyFont="1" applyFill="1" applyBorder="1" applyAlignment="1">
      <alignment horizontal="center" vertical="center"/>
    </xf>
    <xf numFmtId="188" fontId="36" fillId="34" borderId="12" xfId="0" applyNumberFormat="1" applyFont="1" applyFill="1" applyBorder="1" applyAlignment="1">
      <alignment horizontal="center" vertical="center"/>
    </xf>
    <xf numFmtId="188" fontId="63" fillId="34" borderId="12" xfId="0" applyNumberFormat="1" applyFont="1" applyFill="1" applyBorder="1" applyAlignment="1">
      <alignment horizontal="center" vertical="center" wrapText="1"/>
    </xf>
    <xf numFmtId="188" fontId="69" fillId="34" borderId="0" xfId="104" applyNumberFormat="1" applyFont="1" applyFill="1" applyBorder="1" applyAlignment="1">
      <alignment horizontal="center" vertical="center"/>
    </xf>
    <xf numFmtId="188" fontId="72" fillId="34" borderId="12" xfId="104" applyNumberFormat="1" applyFont="1" applyFill="1" applyBorder="1" applyAlignment="1">
      <alignment horizontal="center" vertical="center"/>
    </xf>
    <xf numFmtId="188" fontId="59" fillId="0" borderId="12" xfId="104" applyNumberFormat="1" applyFont="1" applyFill="1" applyBorder="1" applyAlignment="1">
      <alignment horizontal="center" vertical="center"/>
    </xf>
    <xf numFmtId="0" fontId="70" fillId="34" borderId="12" xfId="104" applyFont="1" applyFill="1" applyBorder="1" applyAlignment="1">
      <alignment horizontal="center" vertical="center"/>
    </xf>
    <xf numFmtId="188" fontId="73" fillId="34" borderId="12" xfId="104" applyNumberFormat="1" applyFont="1" applyFill="1" applyBorder="1" applyAlignment="1">
      <alignment horizontal="center" vertical="center"/>
    </xf>
    <xf numFmtId="188" fontId="70" fillId="34" borderId="0" xfId="104" applyNumberFormat="1" applyFont="1" applyFill="1" applyBorder="1" applyAlignment="1">
      <alignment horizontal="center" vertical="center"/>
    </xf>
    <xf numFmtId="0" fontId="70" fillId="34" borderId="0" xfId="0" applyFont="1" applyFill="1" applyBorder="1"/>
    <xf numFmtId="1" fontId="71" fillId="34" borderId="12" xfId="104" applyNumberFormat="1" applyFont="1" applyFill="1" applyBorder="1" applyAlignment="1">
      <alignment horizontal="center" vertical="center"/>
    </xf>
    <xf numFmtId="188" fontId="59" fillId="34" borderId="12" xfId="104" applyNumberFormat="1" applyFont="1" applyFill="1" applyBorder="1" applyAlignment="1">
      <alignment horizontal="center" vertical="center"/>
    </xf>
    <xf numFmtId="190" fontId="36" fillId="0" borderId="12" xfId="0" applyNumberFormat="1" applyFont="1" applyFill="1" applyBorder="1" applyAlignment="1">
      <alignment horizontal="center" vertical="center" wrapText="1"/>
    </xf>
    <xf numFmtId="49" fontId="36" fillId="34" borderId="12" xfId="104" applyNumberFormat="1" applyFont="1" applyFill="1" applyBorder="1" applyAlignment="1">
      <alignment horizontal="center" vertical="center" wrapText="1"/>
    </xf>
    <xf numFmtId="188" fontId="63" fillId="34" borderId="12" xfId="0" applyNumberFormat="1" applyFont="1" applyFill="1" applyBorder="1" applyAlignment="1">
      <alignment horizontal="center" vertical="center"/>
    </xf>
    <xf numFmtId="0" fontId="71" fillId="34" borderId="12" xfId="104" applyFont="1" applyFill="1" applyBorder="1" applyAlignment="1">
      <alignment horizontal="center" wrapText="1"/>
    </xf>
    <xf numFmtId="191" fontId="36" fillId="34" borderId="12" xfId="0" applyNumberFormat="1" applyFont="1" applyFill="1" applyBorder="1" applyAlignment="1">
      <alignment horizontal="center" vertical="center"/>
    </xf>
    <xf numFmtId="188" fontId="60" fillId="0" borderId="12" xfId="104" applyNumberFormat="1" applyFont="1" applyFill="1" applyBorder="1" applyAlignment="1">
      <alignment horizontal="center" vertical="center"/>
    </xf>
    <xf numFmtId="188" fontId="36" fillId="34" borderId="0" xfId="0" applyNumberFormat="1" applyFont="1" applyFill="1" applyAlignment="1">
      <alignment horizontal="center" vertical="center"/>
    </xf>
    <xf numFmtId="188" fontId="36" fillId="32" borderId="12" xfId="104" applyNumberFormat="1" applyFont="1" applyFill="1" applyBorder="1" applyAlignment="1">
      <alignment horizontal="center" vertical="center"/>
    </xf>
    <xf numFmtId="0" fontId="59" fillId="36" borderId="12" xfId="104" applyFont="1" applyFill="1" applyBorder="1" applyAlignment="1">
      <alignment horizontal="center" vertical="center"/>
    </xf>
    <xf numFmtId="1" fontId="71" fillId="36" borderId="12" xfId="104" applyNumberFormat="1" applyFont="1" applyFill="1" applyBorder="1" applyAlignment="1">
      <alignment horizontal="center" vertical="center"/>
    </xf>
    <xf numFmtId="188" fontId="36" fillId="36" borderId="22" xfId="0" applyNumberFormat="1" applyFont="1" applyFill="1" applyBorder="1" applyAlignment="1">
      <alignment horizontal="center" vertical="center" wrapText="1"/>
    </xf>
    <xf numFmtId="189" fontId="36" fillId="36" borderId="12" xfId="0" applyNumberFormat="1" applyFont="1" applyFill="1" applyBorder="1" applyAlignment="1">
      <alignment horizontal="center" vertical="center" shrinkToFit="1"/>
    </xf>
    <xf numFmtId="188" fontId="69" fillId="36" borderId="12" xfId="104" applyNumberFormat="1" applyFont="1" applyFill="1" applyBorder="1" applyAlignment="1">
      <alignment horizontal="center" vertical="center"/>
    </xf>
    <xf numFmtId="188" fontId="36" fillId="36" borderId="12" xfId="0" applyNumberFormat="1" applyFont="1" applyFill="1" applyBorder="1" applyAlignment="1">
      <alignment horizontal="center" vertical="center"/>
    </xf>
    <xf numFmtId="0" fontId="36" fillId="36" borderId="0" xfId="0" applyFont="1" applyFill="1"/>
    <xf numFmtId="188" fontId="69" fillId="36" borderId="0" xfId="104" applyNumberFormat="1" applyFont="1" applyFill="1" applyBorder="1" applyAlignment="1">
      <alignment horizontal="center" vertical="center"/>
    </xf>
    <xf numFmtId="188" fontId="63" fillId="36" borderId="12" xfId="0" applyNumberFormat="1" applyFont="1" applyFill="1" applyBorder="1" applyAlignment="1">
      <alignment horizontal="center" vertical="center"/>
    </xf>
    <xf numFmtId="188" fontId="59" fillId="0" borderId="12" xfId="104" applyNumberFormat="1" applyFont="1" applyBorder="1" applyAlignment="1">
      <alignment horizontal="center" vertical="center"/>
    </xf>
    <xf numFmtId="188" fontId="36" fillId="4" borderId="12" xfId="104" applyNumberFormat="1" applyFont="1" applyFill="1" applyBorder="1" applyAlignment="1">
      <alignment horizontal="center" vertical="center"/>
    </xf>
    <xf numFmtId="188" fontId="36" fillId="0" borderId="22" xfId="0" applyNumberFormat="1" applyFont="1" applyFill="1" applyBorder="1" applyAlignment="1">
      <alignment horizontal="center" vertical="center" shrinkToFit="1"/>
    </xf>
    <xf numFmtId="0" fontId="74" fillId="38" borderId="12" xfId="104" applyFont="1" applyFill="1" applyBorder="1" applyAlignment="1">
      <alignment horizontal="center" vertical="center" wrapText="1"/>
    </xf>
    <xf numFmtId="0" fontId="59" fillId="38" borderId="12" xfId="104" applyFont="1" applyFill="1" applyBorder="1" applyAlignment="1">
      <alignment horizontal="center" vertical="center"/>
    </xf>
    <xf numFmtId="1" fontId="71" fillId="38" borderId="12" xfId="104" applyNumberFormat="1" applyFont="1" applyFill="1" applyBorder="1" applyAlignment="1">
      <alignment horizontal="center" vertical="center"/>
    </xf>
    <xf numFmtId="188" fontId="36" fillId="38" borderId="12" xfId="0" applyNumberFormat="1" applyFont="1" applyFill="1" applyBorder="1" applyAlignment="1">
      <alignment horizontal="center" vertical="center"/>
    </xf>
    <xf numFmtId="188" fontId="36" fillId="38" borderId="12" xfId="0" applyNumberFormat="1" applyFont="1" applyFill="1" applyBorder="1" applyAlignment="1">
      <alignment horizontal="center" vertical="center" shrinkToFit="1"/>
    </xf>
    <xf numFmtId="188" fontId="69" fillId="38" borderId="12" xfId="104" applyNumberFormat="1" applyFont="1" applyFill="1" applyBorder="1" applyAlignment="1">
      <alignment horizontal="center" vertical="center"/>
    </xf>
    <xf numFmtId="0" fontId="36" fillId="38" borderId="0" xfId="0" applyFont="1" applyFill="1"/>
    <xf numFmtId="188" fontId="69" fillId="38" borderId="0" xfId="104" applyNumberFormat="1" applyFont="1" applyFill="1" applyBorder="1" applyAlignment="1">
      <alignment horizontal="center" vertical="center"/>
    </xf>
    <xf numFmtId="188" fontId="63" fillId="38" borderId="12" xfId="0" applyNumberFormat="1" applyFont="1" applyFill="1" applyBorder="1" applyAlignment="1">
      <alignment horizontal="center" vertical="center"/>
    </xf>
    <xf numFmtId="191" fontId="63" fillId="38" borderId="12" xfId="0" applyNumberFormat="1" applyFont="1" applyFill="1" applyBorder="1" applyAlignment="1">
      <alignment horizontal="center" vertical="center"/>
    </xf>
    <xf numFmtId="4" fontId="63" fillId="38" borderId="12" xfId="0" applyNumberFormat="1" applyFont="1" applyFill="1" applyBorder="1" applyAlignment="1">
      <alignment horizontal="center" vertical="center"/>
    </xf>
    <xf numFmtId="0" fontId="72" fillId="0" borderId="0" xfId="0" applyFont="1"/>
    <xf numFmtId="0" fontId="61" fillId="0" borderId="0" xfId="0" applyFont="1"/>
    <xf numFmtId="188" fontId="72" fillId="0" borderId="0" xfId="0" applyNumberFormat="1" applyFont="1" applyFill="1" applyAlignment="1">
      <alignment horizontal="center" vertical="center"/>
    </xf>
    <xf numFmtId="0" fontId="72" fillId="0" borderId="0" xfId="0" applyFont="1" applyFill="1"/>
    <xf numFmtId="0" fontId="72" fillId="0" borderId="0" xfId="0" applyFont="1" applyFill="1" applyAlignment="1">
      <alignment horizontal="center"/>
    </xf>
    <xf numFmtId="0" fontId="60" fillId="38" borderId="12" xfId="104" applyFont="1" applyFill="1" applyBorder="1" applyAlignment="1">
      <alignment horizontal="center" vertical="center"/>
    </xf>
    <xf numFmtId="188" fontId="36" fillId="38" borderId="0" xfId="0" applyNumberFormat="1" applyFont="1" applyFill="1" applyAlignment="1">
      <alignment horizontal="center" vertical="center"/>
    </xf>
    <xf numFmtId="169" fontId="9" fillId="0" borderId="0" xfId="0" applyNumberFormat="1" applyFont="1" applyFill="1" applyBorder="1" applyAlignment="1">
      <alignment horizontal="center" vertical="center" wrapText="1"/>
    </xf>
    <xf numFmtId="193" fontId="9" fillId="0" borderId="0" xfId="0" applyNumberFormat="1" applyFont="1" applyFill="1" applyBorder="1" applyAlignment="1">
      <alignment vertical="center"/>
    </xf>
    <xf numFmtId="194" fontId="9" fillId="0" borderId="0" xfId="0" applyNumberFormat="1" applyFont="1" applyFill="1" applyBorder="1" applyAlignment="1">
      <alignment vertical="center"/>
    </xf>
    <xf numFmtId="192" fontId="9" fillId="0" borderId="0" xfId="0" applyNumberFormat="1" applyFont="1" applyAlignment="1">
      <alignment vertical="center"/>
    </xf>
    <xf numFmtId="169" fontId="9" fillId="0" borderId="0" xfId="0" applyNumberFormat="1" applyFont="1" applyAlignment="1">
      <alignment vertical="center"/>
    </xf>
    <xf numFmtId="0" fontId="9" fillId="4" borderId="32" xfId="0" applyFont="1" applyFill="1" applyBorder="1" applyAlignment="1">
      <alignment horizontal="left" vertical="center" wrapText="1" indent="2"/>
    </xf>
    <xf numFmtId="166" fontId="9" fillId="4" borderId="33" xfId="1" applyNumberFormat="1" applyFont="1" applyFill="1" applyBorder="1" applyAlignment="1">
      <alignment horizontal="center" vertical="center"/>
    </xf>
    <xf numFmtId="166" fontId="9" fillId="4" borderId="0" xfId="1" applyNumberFormat="1" applyFont="1" applyFill="1" applyBorder="1" applyAlignment="1">
      <alignment vertical="center"/>
    </xf>
    <xf numFmtId="166" fontId="9" fillId="4" borderId="0" xfId="1" applyNumberFormat="1" applyFont="1" applyFill="1" applyBorder="1" applyAlignment="1">
      <alignment horizontal="center" vertical="center"/>
    </xf>
    <xf numFmtId="167" fontId="9" fillId="4" borderId="0" xfId="0" applyNumberFormat="1" applyFont="1" applyFill="1" applyBorder="1" applyAlignment="1">
      <alignment vertical="center"/>
    </xf>
    <xf numFmtId="196" fontId="9" fillId="0" borderId="0" xfId="0" applyNumberFormat="1" applyFont="1" applyAlignment="1">
      <alignment vertical="center"/>
    </xf>
    <xf numFmtId="0" fontId="9" fillId="2" borderId="11" xfId="0" applyFont="1" applyFill="1" applyBorder="1" applyAlignment="1">
      <alignment horizontal="left" vertical="center" wrapText="1"/>
    </xf>
    <xf numFmtId="0" fontId="9" fillId="2" borderId="14" xfId="0" applyFont="1" applyFill="1" applyBorder="1" applyAlignment="1">
      <alignment horizontal="left" vertical="center" wrapText="1"/>
    </xf>
    <xf numFmtId="0" fontId="9" fillId="2" borderId="13" xfId="0" applyFont="1" applyFill="1" applyBorder="1" applyAlignment="1">
      <alignment horizontal="left" vertical="center" wrapText="1"/>
    </xf>
    <xf numFmtId="0" fontId="7" fillId="0" borderId="25" xfId="0" applyFont="1" applyBorder="1" applyAlignment="1">
      <alignment horizontal="center" vertical="top"/>
    </xf>
    <xf numFmtId="49" fontId="9" fillId="0" borderId="31" xfId="0" applyNumberFormat="1" applyFont="1" applyBorder="1" applyAlignment="1">
      <alignment horizontal="center" vertical="center"/>
    </xf>
    <xf numFmtId="49" fontId="9" fillId="0" borderId="32" xfId="0" applyNumberFormat="1" applyFont="1" applyBorder="1" applyAlignment="1">
      <alignment horizontal="center" vertical="center"/>
    </xf>
    <xf numFmtId="0" fontId="9" fillId="0" borderId="21" xfId="0" applyFont="1" applyBorder="1" applyAlignment="1">
      <alignment horizontal="left" vertical="center" wrapText="1"/>
    </xf>
    <xf numFmtId="0" fontId="9" fillId="2" borderId="21" xfId="0" applyFont="1" applyFill="1" applyBorder="1" applyAlignment="1">
      <alignment horizontal="left" vertical="center" wrapText="1"/>
    </xf>
    <xf numFmtId="0" fontId="9" fillId="2" borderId="33" xfId="0" applyFont="1" applyFill="1" applyBorder="1" applyAlignment="1">
      <alignment horizontal="left" vertical="center" wrapText="1"/>
    </xf>
    <xf numFmtId="0" fontId="9" fillId="2" borderId="32" xfId="0" applyFont="1" applyFill="1" applyBorder="1" applyAlignment="1">
      <alignment horizontal="left" vertical="center" wrapText="1"/>
    </xf>
    <xf numFmtId="49" fontId="9" fillId="0" borderId="12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165" fontId="4" fillId="0" borderId="0" xfId="1" applyFont="1"/>
    <xf numFmtId="197" fontId="4" fillId="0" borderId="0" xfId="0" applyNumberFormat="1" applyFont="1" applyAlignment="1">
      <alignment horizontal="center"/>
    </xf>
    <xf numFmtId="198" fontId="4" fillId="0" borderId="0" xfId="0" applyNumberFormat="1" applyFont="1" applyAlignment="1">
      <alignment horizontal="center"/>
    </xf>
    <xf numFmtId="199" fontId="4" fillId="0" borderId="0" xfId="0" applyNumberFormat="1" applyFont="1" applyAlignment="1">
      <alignment horizontal="center"/>
    </xf>
    <xf numFmtId="192" fontId="4" fillId="0" borderId="0" xfId="0" applyNumberFormat="1" applyFont="1" applyAlignment="1">
      <alignment horizontal="center"/>
    </xf>
    <xf numFmtId="200" fontId="4" fillId="0" borderId="0" xfId="0" applyNumberFormat="1" applyFont="1" applyAlignment="1">
      <alignment horizontal="center"/>
    </xf>
    <xf numFmtId="169" fontId="10" fillId="0" borderId="0" xfId="1" applyNumberFormat="1" applyFont="1" applyAlignment="1">
      <alignment horizontal="left"/>
    </xf>
    <xf numFmtId="0" fontId="3" fillId="0" borderId="21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57" fillId="0" borderId="0" xfId="0" applyNumberFormat="1" applyFont="1" applyBorder="1" applyAlignment="1">
      <alignment horizontal="center"/>
    </xf>
    <xf numFmtId="49" fontId="9" fillId="0" borderId="33" xfId="0" applyNumberFormat="1" applyFont="1" applyBorder="1" applyAlignment="1">
      <alignment horizontal="center" vertical="center"/>
    </xf>
    <xf numFmtId="49" fontId="9" fillId="0" borderId="32" xfId="0" applyNumberFormat="1" applyFont="1" applyBorder="1" applyAlignment="1">
      <alignment horizontal="center" vertical="center"/>
    </xf>
    <xf numFmtId="0" fontId="9" fillId="0" borderId="21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left" vertical="center" wrapText="1"/>
    </xf>
    <xf numFmtId="0" fontId="9" fillId="0" borderId="32" xfId="0" applyFont="1" applyBorder="1" applyAlignment="1">
      <alignment horizontal="left" vertical="center" wrapText="1"/>
    </xf>
    <xf numFmtId="49" fontId="5" fillId="0" borderId="39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49" fontId="9" fillId="0" borderId="36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9" fillId="0" borderId="17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top"/>
    </xf>
    <xf numFmtId="0" fontId="11" fillId="0" borderId="33" xfId="0" applyFont="1" applyBorder="1" applyAlignment="1">
      <alignment horizontal="center" vertical="top"/>
    </xf>
    <xf numFmtId="0" fontId="11" fillId="0" borderId="32" xfId="0" applyFont="1" applyBorder="1" applyAlignment="1">
      <alignment horizontal="center" vertical="top"/>
    </xf>
    <xf numFmtId="169" fontId="9" fillId="0" borderId="21" xfId="0" applyNumberFormat="1" applyFont="1" applyBorder="1" applyAlignment="1">
      <alignment horizontal="left" vertical="center" wrapText="1"/>
    </xf>
    <xf numFmtId="169" fontId="9" fillId="0" borderId="33" xfId="0" applyNumberFormat="1" applyFont="1" applyBorder="1" applyAlignment="1">
      <alignment horizontal="left" vertical="center" wrapText="1"/>
    </xf>
    <xf numFmtId="169" fontId="9" fillId="0" borderId="32" xfId="0" applyNumberFormat="1" applyFont="1" applyBorder="1" applyAlignment="1">
      <alignment horizontal="left" vertical="center" wrapText="1"/>
    </xf>
    <xf numFmtId="49" fontId="9" fillId="0" borderId="12" xfId="0" applyNumberFormat="1" applyFont="1" applyBorder="1" applyAlignment="1">
      <alignment horizontal="center" vertical="center"/>
    </xf>
    <xf numFmtId="0" fontId="9" fillId="0" borderId="12" xfId="0" applyFont="1" applyBorder="1" applyAlignment="1">
      <alignment horizontal="left" vertical="center" wrapText="1"/>
    </xf>
    <xf numFmtId="0" fontId="9" fillId="3" borderId="12" xfId="0" applyFont="1" applyFill="1" applyBorder="1" applyAlignment="1">
      <alignment horizontal="left" vertical="center" wrapText="1"/>
    </xf>
    <xf numFmtId="49" fontId="9" fillId="2" borderId="34" xfId="0" applyNumberFormat="1" applyFont="1" applyFill="1" applyBorder="1" applyAlignment="1">
      <alignment horizontal="center" vertical="center"/>
    </xf>
    <xf numFmtId="49" fontId="9" fillId="2" borderId="13" xfId="0" applyNumberFormat="1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left" vertical="center" wrapText="1"/>
    </xf>
    <xf numFmtId="0" fontId="9" fillId="2" borderId="33" xfId="0" applyFont="1" applyFill="1" applyBorder="1" applyAlignment="1">
      <alignment horizontal="left" vertical="center" wrapText="1"/>
    </xf>
    <xf numFmtId="0" fontId="9" fillId="2" borderId="32" xfId="0" applyFont="1" applyFill="1" applyBorder="1" applyAlignment="1">
      <alignment horizontal="left" vertical="center" wrapText="1"/>
    </xf>
    <xf numFmtId="0" fontId="9" fillId="2" borderId="11" xfId="0" applyFont="1" applyFill="1" applyBorder="1" applyAlignment="1">
      <alignment horizontal="left" vertical="center" wrapText="1"/>
    </xf>
    <xf numFmtId="0" fontId="9" fillId="2" borderId="14" xfId="0" applyFont="1" applyFill="1" applyBorder="1" applyAlignment="1">
      <alignment horizontal="left" vertical="center" wrapText="1"/>
    </xf>
    <xf numFmtId="0" fontId="9" fillId="2" borderId="13" xfId="0" applyFont="1" applyFill="1" applyBorder="1" applyAlignment="1">
      <alignment horizontal="left" vertical="center" wrapText="1"/>
    </xf>
    <xf numFmtId="49" fontId="9" fillId="2" borderId="37" xfId="0" applyNumberFormat="1" applyFont="1" applyFill="1" applyBorder="1" applyAlignment="1">
      <alignment horizontal="center" vertical="center"/>
    </xf>
    <xf numFmtId="49" fontId="9" fillId="2" borderId="38" xfId="0" applyNumberFormat="1" applyFont="1" applyFill="1" applyBorder="1" applyAlignment="1">
      <alignment horizontal="center" vertical="center"/>
    </xf>
    <xf numFmtId="49" fontId="9" fillId="0" borderId="26" xfId="0" applyNumberFormat="1" applyFont="1" applyBorder="1" applyAlignment="1">
      <alignment horizontal="center" vertical="center"/>
    </xf>
    <xf numFmtId="49" fontId="9" fillId="0" borderId="24" xfId="0" applyNumberFormat="1" applyFont="1" applyBorder="1" applyAlignment="1">
      <alignment horizontal="center" vertical="center"/>
    </xf>
    <xf numFmtId="49" fontId="9" fillId="4" borderId="31" xfId="0" applyNumberFormat="1" applyFont="1" applyFill="1" applyBorder="1" applyAlignment="1">
      <alignment horizontal="center" vertical="center"/>
    </xf>
    <xf numFmtId="49" fontId="9" fillId="4" borderId="32" xfId="0" applyNumberFormat="1" applyFont="1" applyFill="1" applyBorder="1" applyAlignment="1">
      <alignment horizontal="center" vertical="center"/>
    </xf>
    <xf numFmtId="0" fontId="9" fillId="4" borderId="21" xfId="0" applyFont="1" applyFill="1" applyBorder="1" applyAlignment="1">
      <alignment horizontal="left" vertical="center" wrapText="1"/>
    </xf>
    <xf numFmtId="0" fontId="9" fillId="4" borderId="33" xfId="0" applyFont="1" applyFill="1" applyBorder="1" applyAlignment="1">
      <alignment horizontal="left" vertical="center" wrapText="1"/>
    </xf>
    <xf numFmtId="0" fontId="9" fillId="4" borderId="32" xfId="0" applyFont="1" applyFill="1" applyBorder="1" applyAlignment="1">
      <alignment horizontal="left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left" vertical="center" wrapText="1"/>
    </xf>
    <xf numFmtId="0" fontId="9" fillId="0" borderId="24" xfId="0" applyFont="1" applyBorder="1" applyAlignment="1">
      <alignment horizontal="left" vertical="center" wrapText="1"/>
    </xf>
    <xf numFmtId="49" fontId="9" fillId="4" borderId="33" xfId="0" applyNumberFormat="1" applyFont="1" applyFill="1" applyBorder="1" applyAlignment="1">
      <alignment horizontal="center" vertical="center"/>
    </xf>
    <xf numFmtId="49" fontId="9" fillId="0" borderId="31" xfId="0" applyNumberFormat="1" applyFont="1" applyBorder="1" applyAlignment="1">
      <alignment horizontal="center" vertical="center"/>
    </xf>
    <xf numFmtId="49" fontId="9" fillId="0" borderId="23" xfId="0" applyNumberFormat="1" applyFont="1" applyBorder="1" applyAlignment="1">
      <alignment horizontal="center" vertical="center"/>
    </xf>
    <xf numFmtId="0" fontId="9" fillId="2" borderId="18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7" xfId="0" applyFont="1" applyFill="1" applyBorder="1" applyAlignment="1">
      <alignment horizontal="left" vertical="center" wrapText="1"/>
    </xf>
    <xf numFmtId="49" fontId="8" fillId="2" borderId="34" xfId="0" applyNumberFormat="1" applyFont="1" applyFill="1" applyBorder="1" applyAlignment="1">
      <alignment horizontal="center" vertical="center"/>
    </xf>
    <xf numFmtId="49" fontId="8" fillId="2" borderId="13" xfId="0" applyNumberFormat="1" applyFont="1" applyFill="1" applyBorder="1" applyAlignment="1">
      <alignment horizontal="center" vertical="center"/>
    </xf>
    <xf numFmtId="49" fontId="8" fillId="2" borderId="31" xfId="0" applyNumberFormat="1" applyFont="1" applyFill="1" applyBorder="1" applyAlignment="1">
      <alignment horizontal="center" vertical="center"/>
    </xf>
    <xf numFmtId="49" fontId="8" fillId="2" borderId="32" xfId="0" applyNumberFormat="1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left" vertical="center" wrapText="1"/>
    </xf>
    <xf numFmtId="0" fontId="8" fillId="2" borderId="33" xfId="0" applyFont="1" applyFill="1" applyBorder="1" applyAlignment="1">
      <alignment horizontal="left" vertical="center" wrapText="1"/>
    </xf>
    <xf numFmtId="0" fontId="8" fillId="2" borderId="32" xfId="0" applyFont="1" applyFill="1" applyBorder="1" applyAlignment="1">
      <alignment horizontal="left" vertical="center" wrapText="1"/>
    </xf>
    <xf numFmtId="0" fontId="6" fillId="0" borderId="21" xfId="0" applyFont="1" applyBorder="1" applyAlignment="1">
      <alignment horizontal="center" wrapText="1"/>
    </xf>
    <xf numFmtId="0" fontId="6" fillId="0" borderId="32" xfId="0" applyFont="1" applyBorder="1" applyAlignment="1">
      <alignment horizontal="center" wrapText="1"/>
    </xf>
    <xf numFmtId="0" fontId="57" fillId="0" borderId="0" xfId="0" applyNumberFormat="1" applyFont="1" applyBorder="1" applyAlignment="1">
      <alignment horizontal="center" vertical="top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top"/>
    </xf>
    <xf numFmtId="0" fontId="7" fillId="0" borderId="24" xfId="0" applyFont="1" applyBorder="1" applyAlignment="1">
      <alignment horizontal="center" vertical="top"/>
    </xf>
    <xf numFmtId="0" fontId="7" fillId="0" borderId="25" xfId="0" applyFont="1" applyBorder="1" applyAlignment="1">
      <alignment horizontal="center" vertical="top"/>
    </xf>
    <xf numFmtId="0" fontId="7" fillId="0" borderId="26" xfId="0" applyFont="1" applyBorder="1" applyAlignment="1">
      <alignment horizontal="center" vertical="top"/>
    </xf>
    <xf numFmtId="0" fontId="68" fillId="0" borderId="12" xfId="0" applyFont="1" applyFill="1" applyBorder="1" applyAlignment="1">
      <alignment horizontal="center" vertical="center"/>
    </xf>
    <xf numFmtId="0" fontId="36" fillId="0" borderId="21" xfId="0" applyFont="1" applyFill="1" applyBorder="1" applyAlignment="1">
      <alignment horizontal="center" vertical="center" wrapText="1"/>
    </xf>
    <xf numFmtId="0" fontId="36" fillId="0" borderId="33" xfId="0" applyFont="1" applyFill="1" applyBorder="1" applyAlignment="1">
      <alignment horizontal="center" vertical="center" wrapText="1"/>
    </xf>
    <xf numFmtId="0" fontId="36" fillId="0" borderId="15" xfId="89" applyFont="1" applyFill="1" applyBorder="1" applyAlignment="1">
      <alignment horizontal="center" vertical="center" wrapText="1"/>
    </xf>
    <xf numFmtId="0" fontId="36" fillId="0" borderId="22" xfId="89" applyFont="1" applyFill="1" applyBorder="1" applyAlignment="1">
      <alignment horizontal="center" vertical="center" wrapText="1"/>
    </xf>
    <xf numFmtId="0" fontId="36" fillId="0" borderId="12" xfId="0" applyFont="1" applyFill="1" applyBorder="1" applyAlignment="1">
      <alignment horizontal="center" vertical="center" wrapText="1"/>
    </xf>
    <xf numFmtId="0" fontId="36" fillId="0" borderId="32" xfId="0" applyFont="1" applyFill="1" applyBorder="1" applyAlignment="1">
      <alignment horizontal="center" vertical="center" wrapText="1"/>
    </xf>
    <xf numFmtId="0" fontId="64" fillId="0" borderId="0" xfId="0" applyFont="1" applyFill="1" applyAlignment="1">
      <alignment horizontal="center"/>
    </xf>
    <xf numFmtId="0" fontId="65" fillId="0" borderId="0" xfId="104" applyFont="1" applyAlignment="1">
      <alignment horizontal="center" vertical="center"/>
    </xf>
    <xf numFmtId="1" fontId="36" fillId="0" borderId="1" xfId="0" applyNumberFormat="1" applyFont="1" applyFill="1" applyBorder="1" applyAlignment="1">
      <alignment horizontal="center" vertical="top"/>
    </xf>
    <xf numFmtId="0" fontId="59" fillId="0" borderId="12" xfId="0" applyFont="1" applyFill="1" applyBorder="1" applyAlignment="1">
      <alignment horizontal="center" vertical="center" wrapText="1"/>
    </xf>
    <xf numFmtId="0" fontId="36" fillId="0" borderId="12" xfId="0" applyFont="1" applyFill="1" applyBorder="1" applyAlignment="1">
      <alignment horizontal="center" vertical="center" textRotation="90" wrapText="1"/>
    </xf>
    <xf numFmtId="0" fontId="36" fillId="0" borderId="12" xfId="0" applyFont="1" applyBorder="1" applyAlignment="1">
      <alignment horizontal="center" vertical="center" wrapText="1"/>
    </xf>
    <xf numFmtId="0" fontId="36" fillId="0" borderId="15" xfId="0" applyFont="1" applyBorder="1" applyAlignment="1">
      <alignment horizontal="center" vertical="center" wrapText="1"/>
    </xf>
    <xf numFmtId="0" fontId="36" fillId="0" borderId="42" xfId="0" applyFont="1" applyBorder="1" applyAlignment="1">
      <alignment horizontal="center" vertical="center" wrapText="1"/>
    </xf>
    <xf numFmtId="0" fontId="36" fillId="0" borderId="22" xfId="0" applyFont="1" applyBorder="1" applyAlignment="1">
      <alignment horizontal="center" vertical="center" wrapText="1"/>
    </xf>
    <xf numFmtId="0" fontId="36" fillId="0" borderId="35" xfId="0" applyFont="1" applyFill="1" applyBorder="1" applyAlignment="1">
      <alignment horizontal="center" vertical="center" wrapText="1"/>
    </xf>
    <xf numFmtId="0" fontId="36" fillId="0" borderId="36" xfId="0" applyFont="1" applyFill="1" applyBorder="1" applyAlignment="1">
      <alignment horizontal="center" vertical="center" wrapText="1"/>
    </xf>
    <xf numFmtId="0" fontId="36" fillId="0" borderId="18" xfId="0" applyFont="1" applyFill="1" applyBorder="1" applyAlignment="1">
      <alignment horizontal="center" vertical="center" wrapText="1"/>
    </xf>
    <xf numFmtId="0" fontId="36" fillId="0" borderId="17" xfId="0" applyFont="1" applyFill="1" applyBorder="1" applyAlignment="1">
      <alignment horizontal="center" vertical="center" wrapText="1"/>
    </xf>
    <xf numFmtId="0" fontId="36" fillId="0" borderId="15" xfId="0" applyFont="1" applyFill="1" applyBorder="1" applyAlignment="1">
      <alignment horizontal="center" vertical="center" wrapText="1"/>
    </xf>
    <xf numFmtId="0" fontId="36" fillId="0" borderId="42" xfId="0" applyFont="1" applyFill="1" applyBorder="1" applyAlignment="1">
      <alignment horizontal="center" vertical="center" wrapText="1"/>
    </xf>
    <xf numFmtId="0" fontId="36" fillId="0" borderId="22" xfId="0" applyFont="1" applyFill="1" applyBorder="1" applyAlignment="1">
      <alignment horizontal="center" vertical="center" wrapText="1"/>
    </xf>
  </cellXfs>
  <cellStyles count="375">
    <cellStyle name="????????" xfId="2"/>
    <cellStyle name="0,0_x000d__x000a_NA_x000d__x000a_" xfId="3"/>
    <cellStyle name="1 000 Kи_laroux" xfId="4"/>
    <cellStyle name="20% — акцент1" xfId="5"/>
    <cellStyle name="20% - Акцент1 2" xfId="105"/>
    <cellStyle name="20% — акцент2" xfId="6"/>
    <cellStyle name="20% - Акцент2 2" xfId="106"/>
    <cellStyle name="20% — акцент3" xfId="7"/>
    <cellStyle name="20% - Акцент3 2" xfId="107"/>
    <cellStyle name="20% — акцент4" xfId="8"/>
    <cellStyle name="20% - Акцент4 2" xfId="108"/>
    <cellStyle name="20% — акцент5" xfId="9"/>
    <cellStyle name="20% - Акцент5 2" xfId="109"/>
    <cellStyle name="20% — акцент6" xfId="10"/>
    <cellStyle name="20% - Акцент6 2" xfId="110"/>
    <cellStyle name="40% — акцент1" xfId="11"/>
    <cellStyle name="40% - Акцент1 2" xfId="111"/>
    <cellStyle name="40% — акцент2" xfId="12"/>
    <cellStyle name="40% - Акцент2 2" xfId="112"/>
    <cellStyle name="40% — акцент3" xfId="13"/>
    <cellStyle name="40% - Акцент3 2" xfId="113"/>
    <cellStyle name="40% — акцент4" xfId="14"/>
    <cellStyle name="40% - Акцент4 2" xfId="114"/>
    <cellStyle name="40% — акцент5" xfId="15"/>
    <cellStyle name="40% - Акцент5 2" xfId="115"/>
    <cellStyle name="40% — акцент6" xfId="16"/>
    <cellStyle name="40% - Акцент6 2" xfId="116"/>
    <cellStyle name="60% — акцент1" xfId="17"/>
    <cellStyle name="60% - Акцент1 2" xfId="117"/>
    <cellStyle name="60% — акцент2" xfId="18"/>
    <cellStyle name="60% - Акцент2 2" xfId="118"/>
    <cellStyle name="60% — акцент3" xfId="19"/>
    <cellStyle name="60% - Акцент3 2" xfId="119"/>
    <cellStyle name="60% — акцент4" xfId="20"/>
    <cellStyle name="60% - Акцент4 2" xfId="120"/>
    <cellStyle name="60% — акцент5" xfId="21"/>
    <cellStyle name="60% - Акцент5 2" xfId="121"/>
    <cellStyle name="60% — акцент6" xfId="22"/>
    <cellStyle name="60% - Акцент6 2" xfId="122"/>
    <cellStyle name="A modif Blanc" xfId="23"/>
    <cellStyle name="A modifier" xfId="24"/>
    <cellStyle name="Calc Currency (0)" xfId="25"/>
    <cellStyle name="Calc Currency (2)" xfId="26"/>
    <cellStyle name="Calc Percent (0)" xfId="27"/>
    <cellStyle name="Calc Percent (1)" xfId="28"/>
    <cellStyle name="Calc Percent (2)" xfId="29"/>
    <cellStyle name="Calc Units (0)" xfId="30"/>
    <cellStyle name="Calc Units (1)" xfId="31"/>
    <cellStyle name="Calc Units (2)" xfId="32"/>
    <cellStyle name="Comma [0]_#6 Temps &amp; Contractors" xfId="33"/>
    <cellStyle name="Comma [00]" xfId="34"/>
    <cellStyle name="Comma_#6 Temps &amp; Contractors" xfId="35"/>
    <cellStyle name="Currency [0]_#6 Temps &amp; Contractors" xfId="36"/>
    <cellStyle name="Currency [00]" xfId="37"/>
    <cellStyle name="Currency_#6 Temps &amp; Contractors" xfId="38"/>
    <cellStyle name="Date Short" xfId="39"/>
    <cellStyle name="Dziesietny [0]_PERSONAL" xfId="40"/>
    <cellStyle name="Dziesietny_PERSONAL" xfId="41"/>
    <cellStyle name="Enter Currency (0)" xfId="42"/>
    <cellStyle name="Enter Currency (2)" xfId="43"/>
    <cellStyle name="Enter Units (0)" xfId="44"/>
    <cellStyle name="Enter Units (1)" xfId="45"/>
    <cellStyle name="Enter Units (2)" xfId="46"/>
    <cellStyle name="F2" xfId="47"/>
    <cellStyle name="F3" xfId="48"/>
    <cellStyle name="F4" xfId="49"/>
    <cellStyle name="F5" xfId="50"/>
    <cellStyle name="F6" xfId="51"/>
    <cellStyle name="F7" xfId="52"/>
    <cellStyle name="F8" xfId="53"/>
    <cellStyle name="Header1" xfId="54"/>
    <cellStyle name="Header2" xfId="55"/>
    <cellStyle name="Hyperlink_PERSONAL" xfId="56"/>
    <cellStyle name="Licence" xfId="57"/>
    <cellStyle name="Link Currency (0)" xfId="58"/>
    <cellStyle name="Link Currency (2)" xfId="59"/>
    <cellStyle name="Link Units (0)" xfId="60"/>
    <cellStyle name="Link Units (1)" xfId="61"/>
    <cellStyle name="Link Units (2)" xfId="62"/>
    <cellStyle name="Milliers [0]_laroux" xfId="63"/>
    <cellStyle name="Milliers_laroux" xfId="64"/>
    <cellStyle name="mмny_laroux" xfId="65"/>
    <cellStyle name="Normal - Style1" xfId="66"/>
    <cellStyle name="Normal 2" xfId="123"/>
    <cellStyle name="Normal_# 41-Market &amp;Trends" xfId="67"/>
    <cellStyle name="normбlnн_laroux" xfId="68"/>
    <cellStyle name="Percent [0]" xfId="69"/>
    <cellStyle name="Percent [00]" xfId="70"/>
    <cellStyle name="Percent_#6 Temps &amp; Contractors" xfId="71"/>
    <cellStyle name="PrePop Currency (0)" xfId="72"/>
    <cellStyle name="PrePop Currency (2)" xfId="73"/>
    <cellStyle name="PrePop Units (0)" xfId="74"/>
    <cellStyle name="PrePop Units (1)" xfId="75"/>
    <cellStyle name="PrePop Units (2)" xfId="76"/>
    <cellStyle name="Standard" xfId="77"/>
    <cellStyle name="Text Indent A" xfId="78"/>
    <cellStyle name="Text Indent B" xfId="79"/>
    <cellStyle name="Text Indent C" xfId="80"/>
    <cellStyle name="Walutowy [0]_PERSONAL" xfId="81"/>
    <cellStyle name="Walutowy_PERSONAL" xfId="82"/>
    <cellStyle name="Акцент1 2" xfId="124"/>
    <cellStyle name="Акцент2 2" xfId="125"/>
    <cellStyle name="Акцент3 2" xfId="126"/>
    <cellStyle name="Акцент4 2" xfId="127"/>
    <cellStyle name="Акцент5 2" xfId="128"/>
    <cellStyle name="Акцент6 2" xfId="129"/>
    <cellStyle name="Ввод  2" xfId="130"/>
    <cellStyle name="Вывод 2" xfId="131"/>
    <cellStyle name="Вычисление 2" xfId="132"/>
    <cellStyle name="Заголовок" xfId="83"/>
    <cellStyle name="Заголовок 1 2" xfId="133"/>
    <cellStyle name="Заголовок 2 2" xfId="134"/>
    <cellStyle name="Заголовок 3 2" xfId="135"/>
    <cellStyle name="Заголовок 4 2" xfId="136"/>
    <cellStyle name="ЗаголовокСтолбца" xfId="84"/>
    <cellStyle name="Значение" xfId="85"/>
    <cellStyle name="ибrky [0]_laroux" xfId="86"/>
    <cellStyle name="ибrky_laroux" xfId="87"/>
    <cellStyle name="Итог 2" xfId="137"/>
    <cellStyle name="Контрольная ячейка 2" xfId="138"/>
    <cellStyle name="Название 2" xfId="139"/>
    <cellStyle name="Нейтральный 2" xfId="140"/>
    <cellStyle name="Обычный" xfId="0" builtinId="0"/>
    <cellStyle name="Обычный 10" xfId="102"/>
    <cellStyle name="Обычный 12 2" xfId="141"/>
    <cellStyle name="Обычный 2" xfId="88"/>
    <cellStyle name="Обычный 2 26 2" xfId="143"/>
    <cellStyle name="Обычный 3" xfId="89"/>
    <cellStyle name="Обычный 3 2" xfId="144"/>
    <cellStyle name="Обычный 3 2 2 2" xfId="145"/>
    <cellStyle name="Обычный 3 21" xfId="146"/>
    <cellStyle name="Обычный 4" xfId="90"/>
    <cellStyle name="Обычный 4 2" xfId="148"/>
    <cellStyle name="Обычный 4 3" xfId="147"/>
    <cellStyle name="Обычный 5" xfId="91"/>
    <cellStyle name="Обычный 5 2" xfId="149"/>
    <cellStyle name="Обычный 6" xfId="150"/>
    <cellStyle name="Обычный 6 2" xfId="151"/>
    <cellStyle name="Обычный 6 2 2" xfId="152"/>
    <cellStyle name="Обычный 6 2 2 2" xfId="153"/>
    <cellStyle name="Обычный 6 2 2 2 2" xfId="154"/>
    <cellStyle name="Обычный 6 2 2 2 2 2" xfId="155"/>
    <cellStyle name="Обычный 6 2 2 2 2 2 2" xfId="156"/>
    <cellStyle name="Обычный 6 2 2 2 2 2 3" xfId="157"/>
    <cellStyle name="Обычный 6 2 2 2 2 2_12" xfId="158"/>
    <cellStyle name="Обычный 6 2 2 2 2 3" xfId="159"/>
    <cellStyle name="Обычный 6 2 2 2 2 4" xfId="160"/>
    <cellStyle name="Обычный 6 2 2 2 2_12" xfId="161"/>
    <cellStyle name="Обычный 6 2 2 2 3" xfId="162"/>
    <cellStyle name="Обычный 6 2 2 2 3 2" xfId="163"/>
    <cellStyle name="Обычный 6 2 2 2 3 3" xfId="164"/>
    <cellStyle name="Обычный 6 2 2 2 3_12" xfId="165"/>
    <cellStyle name="Обычный 6 2 2 2 4" xfId="166"/>
    <cellStyle name="Обычный 6 2 2 2 5" xfId="167"/>
    <cellStyle name="Обычный 6 2 2 2_12" xfId="168"/>
    <cellStyle name="Обычный 6 2 2 3" xfId="169"/>
    <cellStyle name="Обычный 6 2 2 3 2" xfId="170"/>
    <cellStyle name="Обычный 6 2 2 3 2 2" xfId="171"/>
    <cellStyle name="Обычный 6 2 2 3 2 3" xfId="172"/>
    <cellStyle name="Обычный 6 2 2 3 2_12" xfId="173"/>
    <cellStyle name="Обычный 6 2 2 3 3" xfId="174"/>
    <cellStyle name="Обычный 6 2 2 3 4" xfId="175"/>
    <cellStyle name="Обычный 6 2 2 3_12" xfId="176"/>
    <cellStyle name="Обычный 6 2 2 4" xfId="177"/>
    <cellStyle name="Обычный 6 2 2 4 2" xfId="178"/>
    <cellStyle name="Обычный 6 2 2 4 2 2" xfId="179"/>
    <cellStyle name="Обычный 6 2 2 4 2 3" xfId="180"/>
    <cellStyle name="Обычный 6 2 2 4 2_12" xfId="181"/>
    <cellStyle name="Обычный 6 2 2 4 3" xfId="182"/>
    <cellStyle name="Обычный 6 2 2 4 4" xfId="183"/>
    <cellStyle name="Обычный 6 2 2 4_12" xfId="184"/>
    <cellStyle name="Обычный 6 2 2 5" xfId="185"/>
    <cellStyle name="Обычный 6 2 2 5 2" xfId="186"/>
    <cellStyle name="Обычный 6 2 2 5 3" xfId="187"/>
    <cellStyle name="Обычный 6 2 2 5_12" xfId="188"/>
    <cellStyle name="Обычный 6 2 2 6" xfId="189"/>
    <cellStyle name="Обычный 6 2 2 7" xfId="190"/>
    <cellStyle name="Обычный 6 2 2 8" xfId="191"/>
    <cellStyle name="Обычный 6 2 2_12" xfId="192"/>
    <cellStyle name="Обычный 6 2 3" xfId="193"/>
    <cellStyle name="Обычный 6 2 3 2" xfId="194"/>
    <cellStyle name="Обычный 6 2 3 2 2" xfId="195"/>
    <cellStyle name="Обычный 6 2 3 2 2 2" xfId="196"/>
    <cellStyle name="Обычный 6 2 3 2 2 2 2" xfId="197"/>
    <cellStyle name="Обычный 6 2 3 2 2 2 3" xfId="198"/>
    <cellStyle name="Обычный 6 2 3 2 2 2_12" xfId="199"/>
    <cellStyle name="Обычный 6 2 3 2 2 3" xfId="200"/>
    <cellStyle name="Обычный 6 2 3 2 2 4" xfId="201"/>
    <cellStyle name="Обычный 6 2 3 2 2_12" xfId="202"/>
    <cellStyle name="Обычный 6 2 3 2 3" xfId="203"/>
    <cellStyle name="Обычный 6 2 3 2 3 2" xfId="204"/>
    <cellStyle name="Обычный 6 2 3 2 3 3" xfId="205"/>
    <cellStyle name="Обычный 6 2 3 2 3_12" xfId="206"/>
    <cellStyle name="Обычный 6 2 3 2 4" xfId="207"/>
    <cellStyle name="Обычный 6 2 3 2 5" xfId="208"/>
    <cellStyle name="Обычный 6 2 3 2_12" xfId="209"/>
    <cellStyle name="Обычный 6 2 3 3" xfId="210"/>
    <cellStyle name="Обычный 6 2 3 3 2" xfId="211"/>
    <cellStyle name="Обычный 6 2 3 3 2 2" xfId="212"/>
    <cellStyle name="Обычный 6 2 3 3 2 3" xfId="213"/>
    <cellStyle name="Обычный 6 2 3 3 2_12" xfId="214"/>
    <cellStyle name="Обычный 6 2 3 3 3" xfId="215"/>
    <cellStyle name="Обычный 6 2 3 3 4" xfId="216"/>
    <cellStyle name="Обычный 6 2 3 3_12" xfId="217"/>
    <cellStyle name="Обычный 6 2 3 4" xfId="218"/>
    <cellStyle name="Обычный 6 2 3 4 2" xfId="219"/>
    <cellStyle name="Обычный 6 2 3 4 2 2" xfId="220"/>
    <cellStyle name="Обычный 6 2 3 4 2 3" xfId="221"/>
    <cellStyle name="Обычный 6 2 3 4 2_12" xfId="222"/>
    <cellStyle name="Обычный 6 2 3 4 3" xfId="223"/>
    <cellStyle name="Обычный 6 2 3 4 4" xfId="224"/>
    <cellStyle name="Обычный 6 2 3 4_12" xfId="225"/>
    <cellStyle name="Обычный 6 2 3 5" xfId="226"/>
    <cellStyle name="Обычный 6 2 3 5 2" xfId="227"/>
    <cellStyle name="Обычный 6 2 3 5 3" xfId="228"/>
    <cellStyle name="Обычный 6 2 3 5_12" xfId="229"/>
    <cellStyle name="Обычный 6 2 3 6" xfId="230"/>
    <cellStyle name="Обычный 6 2 3 7" xfId="231"/>
    <cellStyle name="Обычный 6 2 3 8" xfId="232"/>
    <cellStyle name="Обычный 6 2 3_12" xfId="233"/>
    <cellStyle name="Обычный 6 2 4" xfId="234"/>
    <cellStyle name="Обычный 6 2 4 2" xfId="235"/>
    <cellStyle name="Обычный 6 2 4 2 2" xfId="236"/>
    <cellStyle name="Обычный 6 2 4 2 3" xfId="237"/>
    <cellStyle name="Обычный 6 2 4 2_12" xfId="238"/>
    <cellStyle name="Обычный 6 2 4 3" xfId="239"/>
    <cellStyle name="Обычный 6 2 4 4" xfId="240"/>
    <cellStyle name="Обычный 6 2 4_12" xfId="241"/>
    <cellStyle name="Обычный 6 2 5" xfId="242"/>
    <cellStyle name="Обычный 6 2 5 2" xfId="243"/>
    <cellStyle name="Обычный 6 2 5 2 2" xfId="244"/>
    <cellStyle name="Обычный 6 2 5 2 3" xfId="245"/>
    <cellStyle name="Обычный 6 2 5 2_12" xfId="246"/>
    <cellStyle name="Обычный 6 2 5 3" xfId="247"/>
    <cellStyle name="Обычный 6 2 5 4" xfId="248"/>
    <cellStyle name="Обычный 6 2 5_12" xfId="249"/>
    <cellStyle name="Обычный 6 2 6" xfId="250"/>
    <cellStyle name="Обычный 6 2 6 2" xfId="251"/>
    <cellStyle name="Обычный 6 2 6 3" xfId="252"/>
    <cellStyle name="Обычный 6 2 6_12" xfId="253"/>
    <cellStyle name="Обычный 6 2 7" xfId="254"/>
    <cellStyle name="Обычный 6 2 8" xfId="255"/>
    <cellStyle name="Обычный 6 2 9" xfId="256"/>
    <cellStyle name="Обычный 6 2_12" xfId="257"/>
    <cellStyle name="Обычный 6 3" xfId="258"/>
    <cellStyle name="Обычный 6 3 2" xfId="259"/>
    <cellStyle name="Обычный 6 3 2 2" xfId="260"/>
    <cellStyle name="Обычный 6 3 2 3" xfId="261"/>
    <cellStyle name="Обычный 6 3 2_12" xfId="262"/>
    <cellStyle name="Обычный 6 3 3" xfId="263"/>
    <cellStyle name="Обычный 6 3 4" xfId="264"/>
    <cellStyle name="Обычный 6 3_12" xfId="265"/>
    <cellStyle name="Обычный 6 4" xfId="266"/>
    <cellStyle name="Обычный 6 4 2" xfId="267"/>
    <cellStyle name="Обычный 6 4 2 2" xfId="268"/>
    <cellStyle name="Обычный 6 4 2 3" xfId="269"/>
    <cellStyle name="Обычный 6 4 2_12" xfId="270"/>
    <cellStyle name="Обычный 6 4 3" xfId="271"/>
    <cellStyle name="Обычный 6 4 4" xfId="272"/>
    <cellStyle name="Обычный 6 4_12" xfId="273"/>
    <cellStyle name="Обычный 6 5" xfId="274"/>
    <cellStyle name="Обычный 6 5 2" xfId="275"/>
    <cellStyle name="Обычный 6 5 3" xfId="276"/>
    <cellStyle name="Обычный 6 5_12" xfId="277"/>
    <cellStyle name="Обычный 6 6" xfId="278"/>
    <cellStyle name="Обычный 6 7" xfId="279"/>
    <cellStyle name="Обычный 6 8" xfId="280"/>
    <cellStyle name="Обычный 6_12" xfId="281"/>
    <cellStyle name="Обычный 7" xfId="92"/>
    <cellStyle name="Обычный 7 2" xfId="282"/>
    <cellStyle name="Обычный 7 2 2" xfId="283"/>
    <cellStyle name="Обычный 7 2 2 2" xfId="284"/>
    <cellStyle name="Обычный 7 2 2 2 2" xfId="285"/>
    <cellStyle name="Обычный 7 2 2 2 3" xfId="286"/>
    <cellStyle name="Обычный 7 2 2 2_12" xfId="287"/>
    <cellStyle name="Обычный 7 2 2 3" xfId="288"/>
    <cellStyle name="Обычный 7 2 2 4" xfId="289"/>
    <cellStyle name="Обычный 7 2 2_12" xfId="290"/>
    <cellStyle name="Обычный 7 2 3" xfId="291"/>
    <cellStyle name="Обычный 7 2 3 2" xfId="292"/>
    <cellStyle name="Обычный 7 2 3 2 2" xfId="293"/>
    <cellStyle name="Обычный 7 2 3 2 3" xfId="294"/>
    <cellStyle name="Обычный 7 2 3 2_12" xfId="295"/>
    <cellStyle name="Обычный 7 2 3 3" xfId="296"/>
    <cellStyle name="Обычный 7 2 3 4" xfId="297"/>
    <cellStyle name="Обычный 7 2 3_12" xfId="298"/>
    <cellStyle name="Обычный 7 2 4" xfId="299"/>
    <cellStyle name="Обычный 7 2 4 2" xfId="300"/>
    <cellStyle name="Обычный 7 2 4 3" xfId="301"/>
    <cellStyle name="Обычный 7 2 4_12" xfId="302"/>
    <cellStyle name="Обычный 7 2 5" xfId="303"/>
    <cellStyle name="Обычный 7 2 6" xfId="304"/>
    <cellStyle name="Обычный 7 2 7" xfId="305"/>
    <cellStyle name="Обычный 7 2_12" xfId="306"/>
    <cellStyle name="Обычный 7 3" xfId="104"/>
    <cellStyle name="Обычный 7 4" xfId="103"/>
    <cellStyle name="Обычный 7 5" xfId="142"/>
    <cellStyle name="Обычный 8" xfId="307"/>
    <cellStyle name="Обычный 9" xfId="308"/>
    <cellStyle name="Обычный 9 2" xfId="309"/>
    <cellStyle name="Обычный 9 2 2" xfId="310"/>
    <cellStyle name="Обычный 9 2 2 2" xfId="311"/>
    <cellStyle name="Обычный 9 2 2 3" xfId="312"/>
    <cellStyle name="Обычный 9 2 2 4" xfId="313"/>
    <cellStyle name="Обычный 9 2 2_12" xfId="314"/>
    <cellStyle name="Обычный 9 2 3" xfId="315"/>
    <cellStyle name="Обычный 9 2 4" xfId="316"/>
    <cellStyle name="Обычный 9 2_12" xfId="317"/>
    <cellStyle name="Обычный 9 3" xfId="318"/>
    <cellStyle name="Обычный 9 3 2" xfId="319"/>
    <cellStyle name="Обычный 9 3 3" xfId="320"/>
    <cellStyle name="Обычный 9 3 4" xfId="321"/>
    <cellStyle name="Обычный 9 3_12" xfId="322"/>
    <cellStyle name="Обычный 9 4" xfId="323"/>
    <cellStyle name="Обычный 9 5" xfId="324"/>
    <cellStyle name="Обычный 9_12" xfId="325"/>
    <cellStyle name="Плохой 2" xfId="326"/>
    <cellStyle name="Пояснение 2" xfId="327"/>
    <cellStyle name="Примечание 2" xfId="328"/>
    <cellStyle name="Процентный" xfId="374" builtinId="5"/>
    <cellStyle name="Процентный 2" xfId="329"/>
    <cellStyle name="Процентный 3" xfId="330"/>
    <cellStyle name="Связанная ячейка 2" xfId="331"/>
    <cellStyle name="Стиль 1" xfId="93"/>
    <cellStyle name="Текст предупреждения 2" xfId="332"/>
    <cellStyle name="Тысячи [0]_BIOS Security Code" xfId="94"/>
    <cellStyle name="Тысячи_BIOS Security Code" xfId="95"/>
    <cellStyle name="Финансовый" xfId="1" builtinId="3"/>
    <cellStyle name="Финансовый 2" xfId="96"/>
    <cellStyle name="Финансовый 2 2" xfId="97"/>
    <cellStyle name="Финансовый 2 2 2" xfId="335"/>
    <cellStyle name="Финансовый 2 2 2 2" xfId="336"/>
    <cellStyle name="Финансовый 2 2 2 2 2" xfId="337"/>
    <cellStyle name="Финансовый 2 2 2 3" xfId="338"/>
    <cellStyle name="Финансовый 2 2 3" xfId="339"/>
    <cellStyle name="Финансовый 2 2 4" xfId="340"/>
    <cellStyle name="Финансовый 2 2 5" xfId="334"/>
    <cellStyle name="Финансовый 2 3" xfId="98"/>
    <cellStyle name="Финансовый 2 3 2" xfId="342"/>
    <cellStyle name="Финансовый 2 3 2 2" xfId="343"/>
    <cellStyle name="Финансовый 2 3 2 3" xfId="344"/>
    <cellStyle name="Финансовый 2 3 3" xfId="345"/>
    <cellStyle name="Финансовый 2 3 4" xfId="346"/>
    <cellStyle name="Финансовый 2 3 5" xfId="341"/>
    <cellStyle name="Финансовый 2 4" xfId="347"/>
    <cellStyle name="Финансовый 2 4 2" xfId="348"/>
    <cellStyle name="Финансовый 2 4 3" xfId="349"/>
    <cellStyle name="Финансовый 2 5" xfId="350"/>
    <cellStyle name="Финансовый 2 6" xfId="351"/>
    <cellStyle name="Финансовый 2 7" xfId="352"/>
    <cellStyle name="Финансовый 2 8" xfId="333"/>
    <cellStyle name="Финансовый 3" xfId="99"/>
    <cellStyle name="Финансовый 3 2" xfId="354"/>
    <cellStyle name="Финансовый 3 2 2" xfId="355"/>
    <cellStyle name="Финансовый 3 2 2 2" xfId="356"/>
    <cellStyle name="Финансовый 3 2 2 3" xfId="357"/>
    <cellStyle name="Финансовый 3 2 3" xfId="358"/>
    <cellStyle name="Финансовый 3 2 4" xfId="359"/>
    <cellStyle name="Финансовый 3 3" xfId="360"/>
    <cellStyle name="Финансовый 3 3 2" xfId="361"/>
    <cellStyle name="Финансовый 3 3 2 2" xfId="362"/>
    <cellStyle name="Финансовый 3 3 2 3" xfId="363"/>
    <cellStyle name="Финансовый 3 3 3" xfId="364"/>
    <cellStyle name="Финансовый 3 3 4" xfId="365"/>
    <cellStyle name="Финансовый 3 4" xfId="366"/>
    <cellStyle name="Финансовый 3 4 2" xfId="367"/>
    <cellStyle name="Финансовый 3 4 3" xfId="368"/>
    <cellStyle name="Финансовый 3 5" xfId="369"/>
    <cellStyle name="Финансовый 3 6" xfId="370"/>
    <cellStyle name="Финансовый 3 7" xfId="371"/>
    <cellStyle name="Финансовый 3 8" xfId="353"/>
    <cellStyle name="Финансовый 3_12" xfId="372"/>
    <cellStyle name="Формула" xfId="100"/>
    <cellStyle name="ФормулаВБ" xfId="101"/>
    <cellStyle name="Хороший 2" xfId="3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pylova\&#1088;&#1101;&#1082;\2012\&#1055;&#1077;&#1088;&#1077;&#1076;&#1072;&#1095;&#1072;%20&#1080;%20&#1089;&#1073;&#1099;&#1090;\&#1055;&#1088;&#1077;&#1076;&#1083;&#1086;&#1078;&#1077;&#1085;&#1080;&#1103;%20&#1043;&#1069;&#1057;\&#1053;&#1086;&#1103;&#1073;&#1088;&#1100;\Documents%20and%20Settings\Bolsunovskaya\&#1052;&#1086;&#1080;%20&#1076;&#1086;&#1082;&#1091;&#1084;&#1077;&#1085;&#1090;&#1099;\&#1056;&#1069;&#1050;\2010\_&#1053;&#1072;_2010&#1075;_&#1054;&#1040;&#1054;_&#1043;&#1069;&#1057;_&#1057;&#1077;&#1074;&#1077;&#1088;&#1089;&#1082;_\2._&#1057;&#1084;&#1077;&#1090;&#1072;_2010&#1075;._&#1054;&#1040;&#1054;_&#1043;&#1069;&#1057;_&#1057;&#1077;&#1074;&#1077;&#1088;&#1089;&#1082;_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1086;&#1073;&#1097;&#1072;&#1103;%20&#1087;&#1072;&#1087;&#1082;&#1072;\&#1048;&#1085;&#1074;&#1077;&#1089;&#1090;%20&#1087;&#1088;&#1086;&#1077;&#1082;&#1090;&#1099;\&#8470;380%202023-2027%20260222%20&#1042;&#1077;&#1095;&#1077;&#108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Анкета"/>
      <sheetName val="Т.1.1."/>
      <sheetName val="Т.1.2."/>
      <sheetName val="Т.1.4."/>
      <sheetName val="Т.1.5."/>
      <sheetName val="Т.1.6."/>
      <sheetName val="Т.1.15."/>
      <sheetName val="1 к 1.15"/>
      <sheetName val="2 к 1.15."/>
      <sheetName val="4.1 к 1.15"/>
      <sheetName val="4.2 к 1.15"/>
      <sheetName val="5.1 к 1.15."/>
      <sheetName val="5.2 к 1.15."/>
      <sheetName val="5.3 к 1.15."/>
      <sheetName val="5.4 к 1.15."/>
      <sheetName val="6 к 1.15."/>
      <sheetName val="7 к 1.15."/>
      <sheetName val="8 к 1.15."/>
      <sheetName val="Т.1.16."/>
      <sheetName val="Т1.16"/>
      <sheetName val="П1.16"/>
      <sheetName val="П1.17"/>
      <sheetName val="1 к 1.17."/>
      <sheetName val="2 к 1.17."/>
      <sheetName val="1.21."/>
      <sheetName val="П1. к 1.21."/>
      <sheetName val="П2. к1.21."/>
      <sheetName val="P2.1"/>
      <sheetName val="P2.2"/>
    </sheetNames>
    <sheetDataSet>
      <sheetData sheetId="0" refreshError="1">
        <row r="3">
          <cell r="B3">
            <v>2010</v>
          </cell>
        </row>
        <row r="5">
          <cell r="B5">
            <v>2008</v>
          </cell>
        </row>
      </sheetData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"/>
      <sheetName val="1"/>
      <sheetName val="2"/>
      <sheetName val="3"/>
      <sheetName val="4"/>
      <sheetName val="5"/>
      <sheetName val="6"/>
      <sheetName val="7"/>
      <sheetName val="8"/>
      <sheetName val="9-"/>
      <sheetName val="10"/>
      <sheetName val="11.1"/>
      <sheetName val="11.2+"/>
      <sheetName val="11.3+"/>
      <sheetName val="12"/>
      <sheetName val="13"/>
      <sheetName val="14"/>
      <sheetName val="15 нет"/>
      <sheetName val="16 нет"/>
      <sheetName val="17+"/>
      <sheetName val="18+"/>
      <sheetName val="19+"/>
      <sheetName val="1-2023"/>
      <sheetName val="1-2024"/>
      <sheetName val="1-2025"/>
      <sheetName val="1-2026"/>
      <sheetName val="1-2027"/>
    </sheetNames>
    <sheetDataSet>
      <sheetData sheetId="0"/>
      <sheetData sheetId="1">
        <row r="20">
          <cell r="A20" t="str">
            <v>0</v>
          </cell>
          <cell r="B20" t="str">
            <v>ВСЕГО по инвестиционной программе, в том числе:</v>
          </cell>
          <cell r="C20" t="str">
            <v>Г</v>
          </cell>
        </row>
        <row r="21">
          <cell r="A21" t="str">
            <v>0.1</v>
          </cell>
          <cell r="B21" t="str">
            <v>Технологическое присоединение, всего</v>
          </cell>
          <cell r="C21" t="str">
            <v>Г</v>
          </cell>
        </row>
        <row r="22">
          <cell r="A22" t="str">
            <v>0.2</v>
          </cell>
          <cell r="B22" t="str">
            <v>Реконструкция, модернизация, техническое перевооружение, всего</v>
          </cell>
          <cell r="C22" t="str">
            <v>Г</v>
          </cell>
        </row>
        <row r="23">
          <cell r="A23" t="str">
            <v>0.3</v>
          </cell>
          <cell r="B23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3" t="str">
            <v>Г</v>
          </cell>
        </row>
        <row r="24">
          <cell r="A24" t="str">
            <v>0.4</v>
          </cell>
          <cell r="B24" t="str">
            <v>Прочее новое строительство объектов электросетевого хозяйства, всего</v>
          </cell>
          <cell r="C24" t="str">
            <v>Г</v>
          </cell>
        </row>
        <row r="25">
          <cell r="A25" t="str">
            <v>0.5</v>
          </cell>
          <cell r="B25" t="str">
            <v>Покупка земельных участков для целей реализации инвестиционных проектов, всего</v>
          </cell>
          <cell r="C25" t="str">
            <v>Г</v>
          </cell>
        </row>
        <row r="26">
          <cell r="A26" t="str">
            <v>0.6</v>
          </cell>
          <cell r="B26" t="str">
            <v>Прочие инвестиционные проекты, всего</v>
          </cell>
          <cell r="C26" t="str">
            <v>Г</v>
          </cell>
        </row>
        <row r="28">
          <cell r="A28" t="str">
            <v>1</v>
          </cell>
          <cell r="B28" t="str">
            <v>Томская область, город Северск</v>
          </cell>
          <cell r="C28" t="str">
            <v>Г</v>
          </cell>
        </row>
        <row r="29">
          <cell r="A29" t="str">
            <v>1.1</v>
          </cell>
          <cell r="B29" t="str">
            <v>Технологическое присоединение, всего, в том числе:</v>
          </cell>
          <cell r="C29" t="str">
            <v>Г</v>
          </cell>
        </row>
        <row r="30">
          <cell r="A30" t="str">
            <v>1.1.1</v>
          </cell>
          <cell r="B30" t="str">
            <v>Технологическое присоединение энергопринимающих устройств потребителей, всего, в том числе:</v>
          </cell>
          <cell r="C30" t="str">
            <v>Г</v>
          </cell>
        </row>
        <row r="31">
          <cell r="A31" t="str">
            <v>1.1.1.1</v>
          </cell>
          <cell r="B31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31" t="str">
            <v>Г</v>
          </cell>
        </row>
        <row r="32">
          <cell r="A32" t="str">
            <v>1.1.1.2</v>
          </cell>
          <cell r="B32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32" t="str">
            <v>Г</v>
          </cell>
        </row>
        <row r="33">
          <cell r="A33" t="str">
            <v>1.1.1.3</v>
          </cell>
          <cell r="B33" t="str">
            <v>Технологическое присоединение энергопринимающих устройств потребителей свыше 150 кВт, всего, в том числе:</v>
          </cell>
          <cell r="C33" t="str">
            <v>Г</v>
          </cell>
        </row>
        <row r="34">
          <cell r="A34" t="str">
            <v>1.1.2</v>
          </cell>
          <cell r="B34" t="str">
            <v>Технологическое присоединение объектов электросетевого хозяйства, всего, в том числе:</v>
          </cell>
          <cell r="C34" t="str">
            <v>Г</v>
          </cell>
        </row>
        <row r="35">
          <cell r="A35" t="str">
            <v>1.1.2.1</v>
          </cell>
          <cell r="B35" t="str">
    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    </cell>
          <cell r="C35" t="str">
            <v>Г</v>
          </cell>
        </row>
        <row r="36">
          <cell r="A36" t="str">
            <v>1.1.2.2</v>
          </cell>
          <cell r="B36" t="str">
            <v>Технологическое присоединение к электрическим сетям иных сетевых организаций, всего, в том числе:</v>
          </cell>
          <cell r="C36" t="str">
            <v>Г</v>
          </cell>
        </row>
        <row r="37">
          <cell r="A37" t="str">
            <v>1.1.3</v>
          </cell>
          <cell r="B37" t="str">
            <v>Технологическое присоединение объектов по производству электрической энергии всего, в том числе:</v>
          </cell>
          <cell r="C37" t="str">
            <v>Г</v>
          </cell>
        </row>
        <row r="38">
          <cell r="A38" t="str">
            <v>1.1.3.1</v>
          </cell>
          <cell r="B38" t="str">
            <v>Наименование объекта по производству электрической энергии, всего, в том числе:</v>
          </cell>
          <cell r="C38" t="str">
            <v>Г</v>
          </cell>
        </row>
        <row r="39">
          <cell r="A39" t="str">
            <v>1.1.3.1</v>
          </cell>
          <cell r="B39" t="str">
    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9" t="str">
            <v>Г</v>
          </cell>
        </row>
        <row r="40">
          <cell r="A40" t="str">
            <v>1.1.3.1</v>
          </cell>
          <cell r="B40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0" t="str">
            <v>Г</v>
          </cell>
        </row>
        <row r="41">
          <cell r="A41" t="str">
            <v>1.1.3.1</v>
          </cell>
          <cell r="B41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41" t="str">
            <v>Г</v>
          </cell>
        </row>
        <row r="42">
          <cell r="A42" t="str">
            <v>1.1.4</v>
          </cell>
          <cell r="B42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2" t="str">
            <v>Г</v>
          </cell>
        </row>
        <row r="43">
          <cell r="A43" t="str">
            <v>1.1.4.1</v>
          </cell>
          <cell r="B43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3" t="str">
            <v>Г</v>
          </cell>
        </row>
        <row r="44">
          <cell r="A44" t="str">
            <v>1.1.4.1.1</v>
          </cell>
          <cell r="B44" t="str">
            <v xml:space="preserve">Строительство линии электропередачи 0,4 кВ </v>
          </cell>
          <cell r="C44" t="str">
            <v>М_001</v>
          </cell>
        </row>
        <row r="45">
          <cell r="A45" t="str">
            <v>1.1.4.1.2</v>
          </cell>
          <cell r="B45" t="str">
            <v>Строительство КТПН с линиями электропередачи 6 кВ</v>
          </cell>
          <cell r="C45" t="str">
            <v>М_002</v>
          </cell>
        </row>
        <row r="46">
          <cell r="A46" t="str">
            <v>1.1.4.2</v>
          </cell>
          <cell r="B46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6" t="str">
            <v>Г</v>
          </cell>
        </row>
        <row r="47">
          <cell r="A47" t="str">
            <v>1.2</v>
          </cell>
          <cell r="B47" t="str">
            <v>Реконструкция, модернизация, техническое перевооружение всего, в том числе:</v>
          </cell>
          <cell r="C47" t="str">
            <v>Г</v>
          </cell>
        </row>
        <row r="48">
          <cell r="A48" t="str">
            <v>1.2.1</v>
          </cell>
          <cell r="B48" t="str">
    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    </cell>
          <cell r="C48" t="str">
            <v>Г</v>
          </cell>
        </row>
        <row r="49">
          <cell r="A49" t="str">
            <v>1.2.1.1</v>
          </cell>
          <cell r="B49" t="str">
            <v>Реконструкция трансформаторных и иных подстанций, всего, в том числе:</v>
          </cell>
          <cell r="C49" t="str">
            <v>Г</v>
          </cell>
        </row>
        <row r="50">
          <cell r="A50" t="str">
            <v>1.2.1.2</v>
          </cell>
          <cell r="B50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50" t="str">
            <v>Г</v>
          </cell>
        </row>
        <row r="51">
          <cell r="A51" t="str">
            <v>1.2.1.2.1</v>
          </cell>
          <cell r="B51" t="str">
            <v>Техническое перевооружение релейной защиты главных понизительных и распределительных подстанций</v>
          </cell>
          <cell r="C51" t="str">
            <v>М_004</v>
          </cell>
        </row>
        <row r="52">
          <cell r="A52" t="str">
            <v>1.2.1.2.2</v>
          </cell>
          <cell r="B52" t="str">
            <v>Техническое перевооружение релейной защиты трансформаторных подстанций</v>
          </cell>
          <cell r="C52" t="str">
            <v>М_005</v>
          </cell>
        </row>
        <row r="53">
          <cell r="A53" t="str">
            <v>1.2.1.2.3</v>
          </cell>
          <cell r="B53" t="str">
            <v>Модернизация распределительных подстанций (замена масляных выключателей на вакумные, замена релейной защиты)</v>
          </cell>
          <cell r="C53" t="str">
            <v>М_006</v>
          </cell>
        </row>
        <row r="54">
          <cell r="A54" t="str">
            <v>1.2.1.2.4</v>
          </cell>
          <cell r="B54" t="str">
            <v xml:space="preserve">Модернизация трансформаторных  подстанций 6-10 кВ (замена масляных трансформаторов на энергосберегающие) </v>
          </cell>
          <cell r="C54" t="str">
            <v>М_007</v>
          </cell>
        </row>
        <row r="55">
          <cell r="A55" t="str">
            <v>1.2.2</v>
          </cell>
          <cell r="B55" t="str">
            <v>Реконструкция, модернизация, техническое перевооружение линий электропередачи, всего, в том числе:</v>
          </cell>
          <cell r="C55" t="str">
            <v>Г</v>
          </cell>
        </row>
        <row r="56">
          <cell r="A56" t="str">
            <v>1.2.2.1</v>
          </cell>
          <cell r="B56" t="str">
            <v>Реконструкция линий электропередачи, всего, в том числе:</v>
          </cell>
          <cell r="C56" t="str">
            <v>Г</v>
          </cell>
        </row>
        <row r="57">
          <cell r="A57" t="str">
            <v>1.2.2.1.1</v>
          </cell>
          <cell r="B57" t="str">
            <v>Реконструкция линий электропередачи 6 кВ</v>
          </cell>
          <cell r="C57" t="str">
            <v>М_008</v>
          </cell>
        </row>
        <row r="58">
          <cell r="A58" t="str">
            <v>1.2.2.2</v>
          </cell>
          <cell r="B58" t="str">
            <v>Модернизация, техническое перевооружение линий электропередачи, всего, в том числе:</v>
          </cell>
          <cell r="C58" t="str">
            <v>Г</v>
          </cell>
        </row>
        <row r="59">
          <cell r="A59" t="str">
            <v>1.2.2.2.1</v>
          </cell>
          <cell r="B59" t="str">
            <v>Модернизация линий электропередачи 10 кВ (замена проводов на СИП)</v>
          </cell>
          <cell r="C59" t="str">
            <v>М_009</v>
          </cell>
        </row>
        <row r="60">
          <cell r="A60" t="str">
            <v>1.2.2.2.2</v>
          </cell>
          <cell r="B60" t="str">
            <v>Модернизация линий электропередачи 0,4 кВ (замена проводов на СИП)</v>
          </cell>
          <cell r="C60" t="str">
            <v>М_010</v>
          </cell>
        </row>
        <row r="61">
          <cell r="A61" t="str">
            <v>1.2.2.2.3</v>
          </cell>
          <cell r="B61" t="str">
            <v>Модернизация линий электропередачи 0,4 кВ</v>
          </cell>
          <cell r="C61" t="str">
            <v>М_003</v>
          </cell>
        </row>
        <row r="62">
          <cell r="A62" t="str">
            <v>1.2.3</v>
          </cell>
          <cell r="B62" t="str">
            <v>Развитие и модернизация учета электрической энергии (мощности), всего, в том числе:</v>
          </cell>
          <cell r="C62" t="str">
            <v>Г</v>
          </cell>
        </row>
        <row r="63">
          <cell r="A63" t="str">
            <v>1.2.3.1</v>
          </cell>
          <cell r="B63" t="str">
            <v>«Установка приборов учета, класс напряжения 0,22 (0,4) кВ, всего, в том числе:»</v>
          </cell>
          <cell r="C63" t="str">
            <v>Г</v>
          </cell>
        </row>
        <row r="64">
          <cell r="A64" t="str">
            <v>1.2.3.1.1.</v>
          </cell>
          <cell r="B64" t="str">
            <v xml:space="preserve">Создание интеллектуальной системы учета
</v>
          </cell>
          <cell r="C64" t="str">
            <v>М_011</v>
          </cell>
        </row>
        <row r="65">
          <cell r="A65" t="str">
            <v>1.2.3.2</v>
          </cell>
          <cell r="B65" t="str">
            <v>«Установка приборов учета, класс напряжения 6 (10) кВ, всего, в том числе:»</v>
          </cell>
          <cell r="C65" t="str">
            <v>Г</v>
          </cell>
        </row>
        <row r="66">
          <cell r="A66" t="str">
            <v>1.2.3.3</v>
          </cell>
          <cell r="B66" t="str">
            <v>«Установка приборов учета, класс напряжения 35 кВ, всего, в том числе:»</v>
          </cell>
          <cell r="C66" t="str">
            <v>Г</v>
          </cell>
        </row>
        <row r="67">
          <cell r="A67" t="str">
            <v>1.2.3.4</v>
          </cell>
          <cell r="B67" t="str">
            <v>«Установка приборов учета, класс напряжения 110 кВ и выше, всего, в том числе:»</v>
          </cell>
          <cell r="C67" t="str">
            <v>Г</v>
          </cell>
        </row>
        <row r="68">
          <cell r="A68" t="str">
            <v>1.2.3.5</v>
          </cell>
          <cell r="B68" t="str">
            <v>«Включение приборов учета в систему сбора и передачи данных, класс напряжения 0,22 (0,4) кВ, всего, в том числе:»</v>
          </cell>
          <cell r="C68" t="str">
            <v>Г</v>
          </cell>
        </row>
        <row r="69">
          <cell r="A69" t="str">
            <v>1.2.3.6</v>
          </cell>
          <cell r="B69" t="str">
            <v>«Включение приборов учета в систему сбора и передачи данных, класс напряжения 6 (10) кВ, всего, в том числе:»</v>
          </cell>
          <cell r="C69" t="str">
            <v>Г</v>
          </cell>
        </row>
        <row r="70">
          <cell r="A70" t="str">
            <v>1.2.3.7</v>
          </cell>
          <cell r="B70" t="str">
            <v>«Включение приборов учета в систему сбора и передачи данных, класс напряжения 35 кВ, всего, в том числе:»</v>
          </cell>
          <cell r="C70" t="str">
            <v>Г</v>
          </cell>
        </row>
        <row r="71">
          <cell r="A71" t="str">
            <v>1.2.3.8</v>
          </cell>
          <cell r="B71" t="str">
            <v>«Включение приборов учета в систему сбора и передачи данных, класс напряжения 110 кВ и выше, всего, в том числе:»</v>
          </cell>
          <cell r="C71" t="str">
            <v>Г</v>
          </cell>
        </row>
        <row r="72">
          <cell r="A72" t="str">
            <v>1.2.4</v>
          </cell>
          <cell r="B72" t="str">
            <v>Реконструкция, модернизация, техническое перевооружение прочих объектов основных средств, всего, в том числе:</v>
          </cell>
          <cell r="C72" t="str">
            <v>Г</v>
          </cell>
        </row>
        <row r="73">
          <cell r="A73" t="str">
            <v>1.2.4.1</v>
          </cell>
          <cell r="B73" t="str">
            <v>Реконструкция прочих объектов основных средств, всего, в том числе:</v>
          </cell>
          <cell r="C73" t="str">
            <v>Г</v>
          </cell>
        </row>
        <row r="74">
          <cell r="A74" t="str">
            <v>1.2.4.2</v>
          </cell>
          <cell r="B74" t="str">
            <v>Модернизация, техническое перевооружение прочих объектов основных средств, всего, в том числе:</v>
          </cell>
          <cell r="C74" t="str">
            <v>Г</v>
          </cell>
        </row>
        <row r="75">
          <cell r="A75" t="str">
            <v>1.2.4.2.1</v>
          </cell>
          <cell r="B75" t="str">
            <v>Создание автоматизированной системы диспетчерского управления (АСДУ)</v>
          </cell>
          <cell r="C75" t="str">
            <v>М_012</v>
          </cell>
        </row>
        <row r="76">
          <cell r="A76" t="str">
            <v>1.3</v>
          </cell>
          <cell r="B76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76" t="str">
            <v>Г</v>
          </cell>
        </row>
        <row r="77">
          <cell r="A77" t="str">
            <v>1.3.1</v>
          </cell>
          <cell r="B77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77" t="str">
            <v>Г</v>
          </cell>
        </row>
        <row r="78">
          <cell r="A78" t="str">
            <v>1.3.2</v>
          </cell>
          <cell r="B78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78" t="str">
            <v>Г</v>
          </cell>
        </row>
        <row r="79">
          <cell r="A79" t="str">
            <v>1.4</v>
          </cell>
          <cell r="B79" t="str">
            <v>Прочее новое строительство объектов электросетевого хозяйства, всего, в том числе:</v>
          </cell>
          <cell r="C79" t="str">
            <v>Г</v>
          </cell>
        </row>
        <row r="80">
          <cell r="A80" t="str">
            <v>1.4.1</v>
          </cell>
          <cell r="B80" t="str">
            <v>Строительство линий электропередачи:</v>
          </cell>
          <cell r="C80" t="str">
            <v>Г</v>
          </cell>
        </row>
        <row r="81">
          <cell r="A81" t="str">
            <v>1.4.2</v>
          </cell>
          <cell r="B81" t="str">
            <v>Строительство трансформаторных подстанций:</v>
          </cell>
          <cell r="C81" t="str">
            <v>Г</v>
          </cell>
        </row>
        <row r="82">
          <cell r="A82" t="str">
            <v>1.4.2.1</v>
          </cell>
          <cell r="B82" t="str">
            <v>Строительство КТПН 10/0,4 кВ 160 кВА с линиями электропередачи 10 кВ</v>
          </cell>
          <cell r="C82" t="str">
            <v>М_013</v>
          </cell>
        </row>
        <row r="83">
          <cell r="A83" t="str">
            <v>1.4.2.2</v>
          </cell>
          <cell r="B83" t="str">
            <v xml:space="preserve">Строительство КТПН 10/0,4 кВ 630 кВА </v>
          </cell>
          <cell r="C83" t="str">
            <v>М_014</v>
          </cell>
        </row>
        <row r="84">
          <cell r="A84" t="str">
            <v>1.4.2.3</v>
          </cell>
          <cell r="B84" t="str">
            <v>Установка разделительного трансформатора 6/6 кВ</v>
          </cell>
          <cell r="C84" t="str">
            <v>М_015</v>
          </cell>
        </row>
        <row r="85">
          <cell r="A85" t="str">
            <v>1.5</v>
          </cell>
          <cell r="B85" t="str">
            <v>Покупка земельных участков для целей реализации инвестиционных проектов, всего, в том числе:</v>
          </cell>
          <cell r="C85" t="str">
            <v>Г</v>
          </cell>
        </row>
        <row r="86">
          <cell r="A86" t="str">
            <v>1.6</v>
          </cell>
          <cell r="B86" t="str">
            <v>Прочие инвестиционные проекты, всего, в том числе:</v>
          </cell>
          <cell r="C86" t="str">
            <v>Г</v>
          </cell>
        </row>
        <row r="88">
          <cell r="A88" t="str">
            <v>1.6.1</v>
          </cell>
          <cell r="B88" t="str">
            <v>Приобретение автотранспорта и спецтехники</v>
          </cell>
          <cell r="C88" t="str">
            <v>М_017</v>
          </cell>
        </row>
        <row r="89">
          <cell r="A89" t="str">
            <v>1.6.2</v>
          </cell>
          <cell r="B89" t="str">
            <v>Приобретение оборудования для проведения испытаний и диагностики электрических сетей</v>
          </cell>
          <cell r="C89" t="str">
            <v>М_018</v>
          </cell>
        </row>
        <row r="90">
          <cell r="A90" t="str">
            <v>1.6.3</v>
          </cell>
          <cell r="B90" t="str">
            <v>Внедрение IP телефонии</v>
          </cell>
          <cell r="C90" t="str">
            <v>М_020</v>
          </cell>
        </row>
        <row r="91">
          <cell r="A91" t="str">
            <v>1.6.4</v>
          </cell>
          <cell r="B91" t="str">
            <v>Приобретение информационно-вычислительной техники</v>
          </cell>
          <cell r="C91" t="str">
            <v>М_022</v>
          </cell>
        </row>
      </sheetData>
      <sheetData sheetId="2">
        <row r="38">
          <cell r="D38" t="str">
            <v>П</v>
          </cell>
          <cell r="E38">
            <v>2024</v>
          </cell>
          <cell r="F38">
            <v>2024</v>
          </cell>
          <cell r="AQ38">
            <v>0</v>
          </cell>
        </row>
        <row r="39">
          <cell r="D39" t="str">
            <v>П</v>
          </cell>
          <cell r="E39">
            <v>2025</v>
          </cell>
          <cell r="F39">
            <v>2025</v>
          </cell>
        </row>
        <row r="45">
          <cell r="D45" t="str">
            <v>П</v>
          </cell>
          <cell r="E45">
            <v>2024</v>
          </cell>
          <cell r="F45">
            <v>2025</v>
          </cell>
        </row>
        <row r="46">
          <cell r="D46" t="str">
            <v>П</v>
          </cell>
          <cell r="E46">
            <v>2023</v>
          </cell>
          <cell r="F46">
            <v>2027</v>
          </cell>
        </row>
        <row r="47">
          <cell r="D47" t="str">
            <v>П</v>
          </cell>
          <cell r="E47">
            <v>2023</v>
          </cell>
          <cell r="F47">
            <v>2027</v>
          </cell>
        </row>
        <row r="48">
          <cell r="D48" t="str">
            <v>П</v>
          </cell>
          <cell r="E48">
            <v>2025</v>
          </cell>
          <cell r="F48">
            <v>2027</v>
          </cell>
        </row>
        <row r="51">
          <cell r="D51" t="str">
            <v>П</v>
          </cell>
          <cell r="E51">
            <v>2023</v>
          </cell>
          <cell r="F51">
            <v>2027</v>
          </cell>
        </row>
        <row r="53">
          <cell r="D53" t="str">
            <v>П</v>
          </cell>
          <cell r="E53">
            <v>2024</v>
          </cell>
          <cell r="F53">
            <v>2027</v>
          </cell>
        </row>
        <row r="54">
          <cell r="D54" t="str">
            <v>П</v>
          </cell>
          <cell r="E54">
            <v>2025</v>
          </cell>
          <cell r="F54">
            <v>2027</v>
          </cell>
        </row>
        <row r="55">
          <cell r="D55" t="str">
            <v>П</v>
          </cell>
          <cell r="E55">
            <v>2023</v>
          </cell>
          <cell r="F55">
            <v>2023</v>
          </cell>
        </row>
        <row r="58">
          <cell r="D58" t="str">
            <v>П</v>
          </cell>
          <cell r="E58">
            <v>2023</v>
          </cell>
          <cell r="F58">
            <v>2027</v>
          </cell>
        </row>
        <row r="69">
          <cell r="D69" t="str">
            <v>П</v>
          </cell>
          <cell r="E69">
            <v>2023</v>
          </cell>
          <cell r="F69">
            <v>2027</v>
          </cell>
        </row>
        <row r="76">
          <cell r="D76" t="str">
            <v>П</v>
          </cell>
          <cell r="E76">
            <v>2023</v>
          </cell>
          <cell r="F76">
            <v>2023</v>
          </cell>
          <cell r="G76" t="str">
            <v>нд</v>
          </cell>
        </row>
        <row r="77">
          <cell r="D77" t="str">
            <v>П</v>
          </cell>
          <cell r="E77">
            <v>2026</v>
          </cell>
          <cell r="F77">
            <v>2027</v>
          </cell>
          <cell r="G77" t="str">
            <v>нд</v>
          </cell>
        </row>
        <row r="78">
          <cell r="D78" t="str">
            <v>П</v>
          </cell>
          <cell r="E78">
            <v>2023</v>
          </cell>
          <cell r="F78">
            <v>2023</v>
          </cell>
          <cell r="G78" t="str">
            <v>нд</v>
          </cell>
          <cell r="AQ78">
            <v>0</v>
          </cell>
        </row>
        <row r="81">
          <cell r="D81" t="str">
            <v>Н</v>
          </cell>
          <cell r="E81">
            <v>2023</v>
          </cell>
          <cell r="F81">
            <v>2027</v>
          </cell>
        </row>
        <row r="82">
          <cell r="D82" t="str">
            <v>Н</v>
          </cell>
          <cell r="E82">
            <v>2023</v>
          </cell>
          <cell r="F82">
            <v>2027</v>
          </cell>
        </row>
        <row r="83">
          <cell r="D83" t="str">
            <v>Н</v>
          </cell>
          <cell r="E83">
            <v>2023</v>
          </cell>
          <cell r="F83">
            <v>2023</v>
          </cell>
        </row>
        <row r="84">
          <cell r="D84" t="str">
            <v>Н</v>
          </cell>
          <cell r="E84">
            <v>2027</v>
          </cell>
          <cell r="F84">
            <v>2027</v>
          </cell>
        </row>
        <row r="85">
          <cell r="D85" t="str">
            <v>Н</v>
          </cell>
          <cell r="E85">
            <v>2023</v>
          </cell>
          <cell r="F85">
            <v>2027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483"/>
  <sheetViews>
    <sheetView tabSelected="1" zoomScale="142" zoomScaleNormal="142" zoomScaleSheetLayoutView="100" workbookViewId="0">
      <pane xSplit="10" ySplit="11" topLeftCell="AB212" activePane="bottomRight" state="frozen"/>
      <selection activeCell="A16" sqref="A16"/>
      <selection pane="topRight" activeCell="K16" sqref="K16"/>
      <selection pane="bottomLeft" activeCell="A17" sqref="A17"/>
      <selection pane="bottomRight" activeCell="AD198" sqref="AD198"/>
    </sheetView>
  </sheetViews>
  <sheetFormatPr defaultRowHeight="8.25" outlineLevelRow="2" outlineLevelCol="3"/>
  <cols>
    <col min="1" max="1" width="1.42578125" style="6" customWidth="1"/>
    <col min="2" max="2" width="3.42578125" style="6" customWidth="1"/>
    <col min="3" max="3" width="11.42578125" style="6" customWidth="1"/>
    <col min="4" max="4" width="7.28515625" style="6" customWidth="1"/>
    <col min="5" max="5" width="8.140625" style="6" customWidth="1"/>
    <col min="6" max="6" width="6.42578125" style="6" customWidth="1"/>
    <col min="7" max="7" width="5.85546875" style="6" customWidth="1"/>
    <col min="8" max="8" width="6.7109375" style="7" customWidth="1"/>
    <col min="9" max="9" width="8.85546875" style="7" hidden="1" customWidth="1" outlineLevel="1"/>
    <col min="10" max="10" width="8" style="7" hidden="1" customWidth="1" outlineLevel="1"/>
    <col min="11" max="11" width="8.28515625" style="7" hidden="1" customWidth="1"/>
    <col min="12" max="19" width="8.140625" style="7" hidden="1" customWidth="1"/>
    <col min="20" max="20" width="8.5703125" style="7" hidden="1" customWidth="1" outlineLevel="1"/>
    <col min="21" max="21" width="9.5703125" style="7" hidden="1" customWidth="1" outlineLevel="2"/>
    <col min="22" max="22" width="8.7109375" style="7" hidden="1" customWidth="1" outlineLevel="1"/>
    <col min="23" max="23" width="9.28515625" style="7" hidden="1" customWidth="1" outlineLevel="2"/>
    <col min="24" max="24" width="8.7109375" style="7" hidden="1" customWidth="1" outlineLevel="1"/>
    <col min="25" max="25" width="0.5703125" style="7" hidden="1" customWidth="1" outlineLevel="2"/>
    <col min="26" max="26" width="8.28515625" style="7" hidden="1" customWidth="1" outlineLevel="3"/>
    <col min="27" max="27" width="8.42578125" style="7" hidden="1" customWidth="1" outlineLevel="3"/>
    <col min="28" max="28" width="8.140625" style="7" customWidth="1" outlineLevel="3"/>
    <col min="29" max="29" width="7.140625" style="7" hidden="1" customWidth="1" outlineLevel="3"/>
    <col min="30" max="30" width="7.7109375" style="7" customWidth="1" outlineLevel="3"/>
    <col min="31" max="31" width="7.42578125" style="7" hidden="1" customWidth="1" outlineLevel="3"/>
    <col min="32" max="32" width="7.5703125" style="7" customWidth="1" outlineLevel="3"/>
    <col min="33" max="33" width="7.140625" style="7" hidden="1" customWidth="1" outlineLevel="3"/>
    <col min="34" max="34" width="7.140625" style="7" customWidth="1" outlineLevel="3"/>
    <col min="35" max="35" width="7.42578125" style="7" hidden="1" customWidth="1" outlineLevel="3"/>
    <col min="36" max="36" width="7.42578125" style="7" customWidth="1" outlineLevel="3"/>
    <col min="37" max="37" width="7" style="7" hidden="1" customWidth="1" outlineLevel="3"/>
    <col min="38" max="38" width="13.28515625" style="7" customWidth="1" outlineLevel="2" collapsed="1"/>
    <col min="39" max="39" width="9.28515625" style="7" hidden="1" customWidth="1" outlineLevel="2"/>
    <col min="40" max="40" width="22.5703125" style="7" hidden="1" customWidth="1"/>
    <col min="41" max="41" width="6.7109375" style="8" hidden="1" customWidth="1" outlineLevel="1"/>
    <col min="42" max="42" width="6" style="8" hidden="1" customWidth="1" outlineLevel="1"/>
    <col min="43" max="43" width="9.140625" style="9" hidden="1" customWidth="1"/>
    <col min="44" max="44" width="8.140625" style="6" hidden="1" customWidth="1"/>
    <col min="45" max="45" width="9.140625" style="6" hidden="1" customWidth="1"/>
    <col min="46" max="46" width="10" style="6" hidden="1" customWidth="1"/>
    <col min="47" max="47" width="11.85546875" style="6" hidden="1" customWidth="1"/>
    <col min="48" max="48" width="14.5703125" style="6" hidden="1" customWidth="1"/>
    <col min="49" max="53" width="9.140625" style="6" customWidth="1"/>
    <col min="54" max="16384" width="9.140625" style="6"/>
  </cols>
  <sheetData>
    <row r="1" spans="1:48" s="1" customFormat="1" ht="12.75" hidden="1" customHeight="1"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3" t="s">
        <v>0</v>
      </c>
      <c r="AN1" s="2"/>
      <c r="AO1" s="4"/>
      <c r="AP1" s="4"/>
      <c r="AQ1" s="5"/>
    </row>
    <row r="2" spans="1:48" s="1" customFormat="1" ht="11.25" hidden="1" customHeight="1" thickBot="1"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3"/>
      <c r="AM2" s="3" t="s">
        <v>1</v>
      </c>
      <c r="AN2" s="2"/>
      <c r="AO2" s="4"/>
      <c r="AP2" s="4"/>
      <c r="AQ2" s="5"/>
    </row>
    <row r="3" spans="1:48" s="188" customFormat="1" ht="12" outlineLevel="1">
      <c r="A3" s="187"/>
      <c r="B3" s="187"/>
      <c r="C3" s="498" t="s">
        <v>2</v>
      </c>
      <c r="D3" s="498"/>
      <c r="E3" s="498"/>
      <c r="F3" s="498"/>
      <c r="G3" s="498"/>
      <c r="H3" s="498"/>
      <c r="I3" s="498"/>
      <c r="J3" s="498"/>
      <c r="K3" s="498"/>
      <c r="L3" s="498"/>
      <c r="M3" s="498"/>
      <c r="N3" s="498"/>
      <c r="O3" s="498"/>
      <c r="P3" s="498"/>
      <c r="Q3" s="498"/>
      <c r="R3" s="498"/>
      <c r="S3" s="498"/>
      <c r="T3" s="498"/>
      <c r="U3" s="498"/>
      <c r="V3" s="498"/>
      <c r="W3" s="498"/>
      <c r="X3" s="498"/>
      <c r="Y3" s="498"/>
      <c r="Z3" s="498"/>
      <c r="AA3" s="498"/>
      <c r="AB3" s="498"/>
      <c r="AC3" s="498"/>
      <c r="AD3" s="498"/>
      <c r="AE3" s="498"/>
      <c r="AF3" s="498"/>
      <c r="AG3" s="498"/>
      <c r="AH3" s="498"/>
      <c r="AI3" s="498"/>
      <c r="AJ3" s="498"/>
      <c r="AK3" s="498"/>
      <c r="AL3" s="498"/>
      <c r="AM3" s="498"/>
      <c r="AN3" s="498"/>
      <c r="AO3" s="498"/>
      <c r="AP3" s="498"/>
      <c r="AQ3" s="498"/>
      <c r="AR3" s="498"/>
      <c r="AS3" s="498"/>
      <c r="AT3" s="498"/>
      <c r="AU3" s="498"/>
      <c r="AV3" s="498"/>
    </row>
    <row r="4" spans="1:48" s="189" customFormat="1" ht="0.75" customHeight="1" outlineLevel="1">
      <c r="A4" s="187"/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</row>
    <row r="5" spans="1:48" s="190" customFormat="1" ht="12.75" customHeight="1" outlineLevel="1">
      <c r="A5" s="436" t="s">
        <v>751</v>
      </c>
      <c r="B5" s="436"/>
      <c r="C5" s="436"/>
      <c r="D5" s="436"/>
      <c r="E5" s="436"/>
      <c r="F5" s="436"/>
      <c r="G5" s="436"/>
      <c r="H5" s="436"/>
      <c r="I5" s="436"/>
      <c r="J5" s="436"/>
      <c r="K5" s="436"/>
      <c r="L5" s="436"/>
      <c r="M5" s="436"/>
      <c r="N5" s="436"/>
      <c r="O5" s="436"/>
      <c r="P5" s="436"/>
      <c r="Q5" s="436"/>
      <c r="R5" s="436"/>
      <c r="S5" s="436"/>
      <c r="T5" s="436"/>
      <c r="U5" s="436"/>
      <c r="V5" s="436"/>
      <c r="W5" s="436"/>
      <c r="X5" s="436"/>
      <c r="Y5" s="436"/>
      <c r="Z5" s="436"/>
      <c r="AA5" s="436"/>
      <c r="AB5" s="436"/>
      <c r="AC5" s="436"/>
      <c r="AD5" s="436"/>
      <c r="AE5" s="436"/>
      <c r="AF5" s="436"/>
      <c r="AG5" s="436"/>
      <c r="AH5" s="436"/>
      <c r="AI5" s="436"/>
      <c r="AJ5" s="436"/>
      <c r="AK5" s="436"/>
      <c r="AL5" s="436"/>
      <c r="AM5" s="193"/>
      <c r="AN5" s="193"/>
      <c r="AO5" s="193"/>
      <c r="AP5" s="193"/>
      <c r="AQ5" s="193"/>
      <c r="AR5" s="193"/>
      <c r="AS5" s="193"/>
      <c r="AT5" s="193"/>
      <c r="AU5" s="193"/>
      <c r="AV5" s="193"/>
    </row>
    <row r="6" spans="1:48" s="189" customFormat="1" ht="3.75" customHeight="1" outlineLevel="1">
      <c r="A6" s="187"/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</row>
    <row r="7" spans="1:48" s="190" customFormat="1" ht="15" outlineLevel="1">
      <c r="A7" s="436" t="s">
        <v>804</v>
      </c>
      <c r="B7" s="436"/>
      <c r="C7" s="436"/>
      <c r="D7" s="436"/>
      <c r="E7" s="436"/>
      <c r="F7" s="436"/>
      <c r="G7" s="436"/>
      <c r="H7" s="436"/>
      <c r="I7" s="436"/>
      <c r="J7" s="436"/>
      <c r="K7" s="436"/>
      <c r="L7" s="436"/>
      <c r="M7" s="436"/>
      <c r="N7" s="436"/>
      <c r="O7" s="436"/>
      <c r="P7" s="436"/>
      <c r="Q7" s="436"/>
      <c r="R7" s="436"/>
      <c r="S7" s="436"/>
      <c r="T7" s="436"/>
      <c r="U7" s="436"/>
      <c r="V7" s="436"/>
      <c r="W7" s="436"/>
      <c r="X7" s="436"/>
      <c r="Y7" s="436"/>
      <c r="Z7" s="436"/>
      <c r="AA7" s="436"/>
      <c r="AB7" s="436"/>
      <c r="AC7" s="436"/>
      <c r="AD7" s="436"/>
      <c r="AE7" s="436"/>
      <c r="AF7" s="436"/>
      <c r="AG7" s="436"/>
      <c r="AH7" s="436"/>
      <c r="AI7" s="436"/>
      <c r="AJ7" s="436"/>
      <c r="AK7" s="436"/>
      <c r="AL7" s="436"/>
      <c r="AM7" s="191"/>
      <c r="AN7" s="191"/>
      <c r="AO7" s="191"/>
      <c r="AP7" s="191"/>
      <c r="AQ7" s="191"/>
      <c r="AR7" s="191"/>
      <c r="AS7" s="191"/>
      <c r="AT7" s="191"/>
      <c r="AU7" s="191"/>
      <c r="AV7" s="191"/>
    </row>
    <row r="8" spans="1:48" s="189" customFormat="1" ht="7.5" customHeight="1" outlineLevel="1">
      <c r="A8" s="187"/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87"/>
      <c r="N8" s="187"/>
      <c r="O8" s="187"/>
    </row>
    <row r="9" spans="1:48" s="189" customFormat="1" ht="3.75" customHeight="1" outlineLevel="1">
      <c r="A9" s="187"/>
      <c r="B9" s="187"/>
      <c r="C9" s="187"/>
      <c r="D9" s="187"/>
      <c r="E9" s="187"/>
      <c r="F9" s="187"/>
      <c r="G9" s="187"/>
      <c r="H9" s="187"/>
      <c r="I9" s="187"/>
      <c r="J9" s="187"/>
      <c r="K9" s="187"/>
      <c r="L9" s="187"/>
      <c r="M9" s="187"/>
      <c r="N9" s="187"/>
      <c r="O9" s="187"/>
    </row>
    <row r="10" spans="1:48" s="190" customFormat="1" ht="13.5" customHeight="1" outlineLevel="1" thickBot="1">
      <c r="A10" s="192" t="s">
        <v>3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1"/>
    </row>
    <row r="11" spans="1:48" s="21" customFormat="1" ht="27" customHeight="1">
      <c r="A11" s="499" t="s">
        <v>4</v>
      </c>
      <c r="B11" s="500"/>
      <c r="C11" s="503" t="s">
        <v>5</v>
      </c>
      <c r="D11" s="504"/>
      <c r="E11" s="504"/>
      <c r="F11" s="504"/>
      <c r="G11" s="500"/>
      <c r="H11" s="11" t="s">
        <v>6</v>
      </c>
      <c r="I11" s="12" t="s">
        <v>7</v>
      </c>
      <c r="J11" s="13" t="s">
        <v>8</v>
      </c>
      <c r="K11" s="13" t="s">
        <v>9</v>
      </c>
      <c r="L11" s="14" t="s">
        <v>10</v>
      </c>
      <c r="M11" s="14" t="s">
        <v>10</v>
      </c>
      <c r="N11" s="14" t="s">
        <v>11</v>
      </c>
      <c r="O11" s="14" t="s">
        <v>11</v>
      </c>
      <c r="P11" s="14" t="s">
        <v>12</v>
      </c>
      <c r="Q11" s="14" t="s">
        <v>13</v>
      </c>
      <c r="R11" s="14" t="s">
        <v>14</v>
      </c>
      <c r="S11" s="15" t="s">
        <v>14</v>
      </c>
      <c r="T11" s="14" t="s">
        <v>15</v>
      </c>
      <c r="U11" s="16"/>
      <c r="V11" s="14" t="s">
        <v>16</v>
      </c>
      <c r="W11" s="16"/>
      <c r="X11" s="15" t="s">
        <v>17</v>
      </c>
      <c r="Y11" s="15" t="s">
        <v>17</v>
      </c>
      <c r="Z11" s="15" t="s">
        <v>18</v>
      </c>
      <c r="AA11" s="15" t="s">
        <v>18</v>
      </c>
      <c r="AB11" s="15" t="s">
        <v>741</v>
      </c>
      <c r="AC11" s="15" t="s">
        <v>741</v>
      </c>
      <c r="AD11" s="15" t="s">
        <v>742</v>
      </c>
      <c r="AE11" s="15" t="s">
        <v>742</v>
      </c>
      <c r="AF11" s="15" t="s">
        <v>743</v>
      </c>
      <c r="AG11" s="15" t="s">
        <v>743</v>
      </c>
      <c r="AH11" s="15" t="s">
        <v>744</v>
      </c>
      <c r="AI11" s="15" t="s">
        <v>744</v>
      </c>
      <c r="AJ11" s="15" t="s">
        <v>745</v>
      </c>
      <c r="AK11" s="15" t="s">
        <v>745</v>
      </c>
      <c r="AL11" s="13" t="s">
        <v>19</v>
      </c>
      <c r="AM11" s="17"/>
      <c r="AN11" s="18" t="s">
        <v>20</v>
      </c>
      <c r="AO11" s="19"/>
      <c r="AP11" s="19"/>
      <c r="AQ11" s="20">
        <v>2022</v>
      </c>
      <c r="AR11" s="21">
        <v>2023</v>
      </c>
      <c r="AS11" s="21" t="s">
        <v>746</v>
      </c>
      <c r="AT11" s="496" t="s">
        <v>747</v>
      </c>
      <c r="AU11" s="497"/>
      <c r="AV11" s="194" t="s">
        <v>748</v>
      </c>
    </row>
    <row r="12" spans="1:48" s="21" customFormat="1" ht="13.5" customHeight="1" thickBot="1">
      <c r="A12" s="501"/>
      <c r="B12" s="502"/>
      <c r="C12" s="505"/>
      <c r="D12" s="506"/>
      <c r="E12" s="506"/>
      <c r="F12" s="506"/>
      <c r="G12" s="502"/>
      <c r="H12" s="22"/>
      <c r="I12" s="23" t="s">
        <v>21</v>
      </c>
      <c r="J12" s="15" t="s">
        <v>22</v>
      </c>
      <c r="K12" s="15" t="s">
        <v>22</v>
      </c>
      <c r="L12" s="15" t="s">
        <v>22</v>
      </c>
      <c r="M12" s="15" t="s">
        <v>21</v>
      </c>
      <c r="N12" s="15" t="s">
        <v>22</v>
      </c>
      <c r="O12" s="15" t="s">
        <v>21</v>
      </c>
      <c r="P12" s="15" t="s">
        <v>22</v>
      </c>
      <c r="Q12" s="15" t="s">
        <v>21</v>
      </c>
      <c r="R12" s="15" t="s">
        <v>22</v>
      </c>
      <c r="S12" s="15" t="s">
        <v>21</v>
      </c>
      <c r="T12" s="15" t="s">
        <v>21</v>
      </c>
      <c r="U12" s="15" t="s">
        <v>21</v>
      </c>
      <c r="V12" s="15" t="s">
        <v>21</v>
      </c>
      <c r="W12" s="15" t="s">
        <v>23</v>
      </c>
      <c r="X12" s="15" t="s">
        <v>24</v>
      </c>
      <c r="Y12" s="15" t="s">
        <v>21</v>
      </c>
      <c r="Z12" s="15" t="s">
        <v>24</v>
      </c>
      <c r="AA12" s="15" t="s">
        <v>21</v>
      </c>
      <c r="AB12" s="15" t="s">
        <v>24</v>
      </c>
      <c r="AC12" s="15" t="s">
        <v>21</v>
      </c>
      <c r="AD12" s="15" t="s">
        <v>24</v>
      </c>
      <c r="AE12" s="15" t="s">
        <v>21</v>
      </c>
      <c r="AF12" s="15" t="s">
        <v>24</v>
      </c>
      <c r="AG12" s="15" t="s">
        <v>21</v>
      </c>
      <c r="AH12" s="15" t="s">
        <v>24</v>
      </c>
      <c r="AI12" s="15" t="s">
        <v>21</v>
      </c>
      <c r="AJ12" s="15" t="s">
        <v>24</v>
      </c>
      <c r="AK12" s="15" t="s">
        <v>21</v>
      </c>
      <c r="AL12" s="15" t="s">
        <v>24</v>
      </c>
      <c r="AM12" s="24" t="s">
        <v>23</v>
      </c>
      <c r="AN12" s="25"/>
      <c r="AO12" s="19"/>
      <c r="AP12" s="19"/>
      <c r="AQ12" s="20">
        <v>104.3</v>
      </c>
      <c r="AR12" s="21">
        <v>1.04</v>
      </c>
      <c r="AS12" s="21">
        <v>1.04</v>
      </c>
      <c r="AT12" s="195" t="s">
        <v>749</v>
      </c>
      <c r="AU12" s="195" t="s">
        <v>750</v>
      </c>
      <c r="AV12" s="178"/>
    </row>
    <row r="13" spans="1:48" s="31" customFormat="1" ht="9" hidden="1" thickBot="1">
      <c r="A13" s="507">
        <v>1</v>
      </c>
      <c r="B13" s="508"/>
      <c r="C13" s="509">
        <v>2</v>
      </c>
      <c r="D13" s="510"/>
      <c r="E13" s="510"/>
      <c r="F13" s="510"/>
      <c r="G13" s="508"/>
      <c r="H13" s="26">
        <v>3</v>
      </c>
      <c r="I13" s="27">
        <v>4</v>
      </c>
      <c r="J13" s="28">
        <v>5</v>
      </c>
      <c r="K13" s="28">
        <v>6</v>
      </c>
      <c r="L13" s="28"/>
      <c r="M13" s="28"/>
      <c r="N13" s="28"/>
      <c r="O13" s="28"/>
      <c r="P13" s="28"/>
      <c r="Q13" s="28"/>
      <c r="R13" s="28"/>
      <c r="S13" s="28"/>
      <c r="T13" s="28">
        <v>3</v>
      </c>
      <c r="U13" s="28">
        <v>8</v>
      </c>
      <c r="V13" s="28">
        <v>4</v>
      </c>
      <c r="W13" s="28">
        <v>10</v>
      </c>
      <c r="X13" s="28">
        <v>5</v>
      </c>
      <c r="Y13" s="28">
        <v>12</v>
      </c>
      <c r="Z13" s="28">
        <v>6</v>
      </c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>
        <v>7</v>
      </c>
      <c r="AM13" s="413">
        <v>14</v>
      </c>
      <c r="AN13" s="204"/>
      <c r="AO13" s="29"/>
      <c r="AP13" s="29"/>
      <c r="AQ13" s="30"/>
      <c r="AT13" s="179">
        <v>6</v>
      </c>
      <c r="AU13" s="179">
        <v>7</v>
      </c>
      <c r="AV13" s="179">
        <v>8</v>
      </c>
    </row>
    <row r="14" spans="1:48" s="35" customFormat="1" ht="14.25" customHeight="1" thickBot="1">
      <c r="B14" s="201"/>
      <c r="C14" s="201"/>
      <c r="D14" s="201"/>
      <c r="E14" s="201"/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01"/>
      <c r="Y14" s="433" t="s">
        <v>25</v>
      </c>
      <c r="Z14" s="434"/>
      <c r="AA14" s="434"/>
      <c r="AB14" s="434"/>
      <c r="AC14" s="434"/>
      <c r="AD14" s="434"/>
      <c r="AE14" s="434"/>
      <c r="AF14" s="434"/>
      <c r="AG14" s="434"/>
      <c r="AH14" s="434"/>
      <c r="AI14" s="434"/>
      <c r="AJ14" s="434"/>
      <c r="AK14" s="434"/>
      <c r="AL14" s="435"/>
      <c r="AM14" s="203"/>
      <c r="AN14" s="205"/>
      <c r="AO14" s="33"/>
      <c r="AP14" s="33"/>
      <c r="AQ14" s="34"/>
      <c r="AT14" s="180"/>
      <c r="AU14" s="180"/>
      <c r="AV14" s="180"/>
    </row>
    <row r="15" spans="1:48" s="42" customFormat="1" ht="24.75" customHeight="1">
      <c r="A15" s="491" t="s">
        <v>26</v>
      </c>
      <c r="B15" s="492"/>
      <c r="C15" s="468" t="s">
        <v>27</v>
      </c>
      <c r="D15" s="469"/>
      <c r="E15" s="469"/>
      <c r="F15" s="469"/>
      <c r="G15" s="470"/>
      <c r="H15" s="36" t="s">
        <v>28</v>
      </c>
      <c r="I15" s="37">
        <v>286.91199999999998</v>
      </c>
      <c r="J15" s="37">
        <v>292.49200000000002</v>
      </c>
      <c r="K15" s="37">
        <v>326.12812333000005</v>
      </c>
      <c r="L15" s="37">
        <v>79.319018571629982</v>
      </c>
      <c r="M15" s="37">
        <v>0</v>
      </c>
      <c r="N15" s="37">
        <v>70.557224186159885</v>
      </c>
      <c r="O15" s="37">
        <v>0</v>
      </c>
      <c r="P15" s="37">
        <v>84.701029198920011</v>
      </c>
      <c r="Q15" s="37">
        <v>0</v>
      </c>
      <c r="R15" s="38">
        <v>91.550851373290172</v>
      </c>
      <c r="S15" s="37">
        <v>0</v>
      </c>
      <c r="T15" s="37">
        <v>360.336051</v>
      </c>
      <c r="U15" s="37">
        <v>0</v>
      </c>
      <c r="V15" s="37">
        <v>353.23999999999995</v>
      </c>
      <c r="W15" s="38">
        <v>0</v>
      </c>
      <c r="X15" s="37">
        <v>357.78616</v>
      </c>
      <c r="Y15" s="37">
        <v>366.73897988830998</v>
      </c>
      <c r="Z15" s="37">
        <v>395.75601999999998</v>
      </c>
      <c r="AA15" s="37">
        <v>0</v>
      </c>
      <c r="AB15" s="37">
        <v>554.62356508000005</v>
      </c>
      <c r="AC15" s="37">
        <v>0</v>
      </c>
      <c r="AD15" s="37">
        <v>576.80850768319999</v>
      </c>
      <c r="AE15" s="37">
        <v>0</v>
      </c>
      <c r="AF15" s="37">
        <v>599.88084799052797</v>
      </c>
      <c r="AG15" s="37">
        <v>0</v>
      </c>
      <c r="AH15" s="37">
        <v>623.87608191014908</v>
      </c>
      <c r="AI15" s="37">
        <v>0</v>
      </c>
      <c r="AJ15" s="37">
        <v>648.83112518655514</v>
      </c>
      <c r="AK15" s="37">
        <v>0</v>
      </c>
      <c r="AL15" s="37">
        <v>3004.0201278504323</v>
      </c>
      <c r="AM15" s="39">
        <v>0</v>
      </c>
      <c r="AN15" s="37"/>
      <c r="AO15" s="40">
        <v>23.721655009000017</v>
      </c>
      <c r="AP15" s="40"/>
      <c r="AQ15" s="41">
        <v>385756.01913448004</v>
      </c>
      <c r="AR15" s="202">
        <v>376826.01913448004</v>
      </c>
      <c r="AT15" s="37">
        <v>8.952819888309989</v>
      </c>
      <c r="AU15" s="196">
        <v>2.4411967037255112E-2</v>
      </c>
      <c r="AV15" s="37"/>
    </row>
    <row r="16" spans="1:48" s="42" customFormat="1" ht="3.75" hidden="1" customHeight="1" outlineLevel="2">
      <c r="A16" s="414" t="s">
        <v>29</v>
      </c>
      <c r="B16" s="415"/>
      <c r="C16" s="43" t="s">
        <v>30</v>
      </c>
      <c r="D16" s="44"/>
      <c r="E16" s="44"/>
      <c r="F16" s="44"/>
      <c r="G16" s="45"/>
      <c r="H16" s="46" t="s">
        <v>28</v>
      </c>
      <c r="I16" s="38">
        <v>0</v>
      </c>
      <c r="J16" s="38">
        <v>0</v>
      </c>
      <c r="K16" s="38">
        <v>0</v>
      </c>
      <c r="L16" s="38"/>
      <c r="M16" s="38"/>
      <c r="N16" s="38"/>
      <c r="O16" s="38"/>
      <c r="P16" s="38"/>
      <c r="Q16" s="38"/>
      <c r="R16" s="38">
        <v>0</v>
      </c>
      <c r="S16" s="38"/>
      <c r="T16" s="38">
        <v>0</v>
      </c>
      <c r="U16" s="38">
        <v>0</v>
      </c>
      <c r="V16" s="38">
        <v>0</v>
      </c>
      <c r="W16" s="38">
        <v>0</v>
      </c>
      <c r="X16" s="38">
        <v>0</v>
      </c>
      <c r="Y16" s="38">
        <v>0</v>
      </c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>
        <v>0</v>
      </c>
      <c r="AM16" s="47">
        <v>0</v>
      </c>
      <c r="AN16" s="38"/>
      <c r="AO16" s="48"/>
      <c r="AP16" s="48"/>
      <c r="AQ16" s="41"/>
      <c r="AT16" s="37">
        <v>0</v>
      </c>
      <c r="AU16" s="196" t="e">
        <v>#DIV/0!</v>
      </c>
      <c r="AV16" s="37"/>
    </row>
    <row r="17" spans="1:54" s="42" customFormat="1" ht="13.5" hidden="1" customHeight="1" outlineLevel="2">
      <c r="A17" s="414" t="s">
        <v>31</v>
      </c>
      <c r="B17" s="415"/>
      <c r="C17" s="43" t="s">
        <v>32</v>
      </c>
      <c r="D17" s="44"/>
      <c r="E17" s="44"/>
      <c r="F17" s="44"/>
      <c r="G17" s="45"/>
      <c r="H17" s="46" t="s">
        <v>28</v>
      </c>
      <c r="I17" s="38">
        <v>0</v>
      </c>
      <c r="J17" s="38">
        <v>0</v>
      </c>
      <c r="K17" s="38">
        <v>0</v>
      </c>
      <c r="L17" s="38"/>
      <c r="M17" s="38"/>
      <c r="N17" s="38"/>
      <c r="O17" s="38"/>
      <c r="P17" s="38"/>
      <c r="Q17" s="38"/>
      <c r="R17" s="38">
        <v>0</v>
      </c>
      <c r="S17" s="38"/>
      <c r="T17" s="38">
        <v>0</v>
      </c>
      <c r="U17" s="38">
        <v>0</v>
      </c>
      <c r="V17" s="38">
        <v>0</v>
      </c>
      <c r="W17" s="38">
        <v>0</v>
      </c>
      <c r="X17" s="38">
        <v>0</v>
      </c>
      <c r="Y17" s="38">
        <v>0</v>
      </c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>
        <v>0</v>
      </c>
      <c r="AM17" s="47">
        <v>0</v>
      </c>
      <c r="AN17" s="38"/>
      <c r="AO17" s="48"/>
      <c r="AP17" s="48"/>
      <c r="AQ17" s="41"/>
      <c r="AT17" s="37">
        <v>0</v>
      </c>
      <c r="AU17" s="196" t="e">
        <v>#DIV/0!</v>
      </c>
      <c r="AV17" s="37"/>
    </row>
    <row r="18" spans="1:54" s="42" customFormat="1" ht="16.5" hidden="1" customHeight="1" outlineLevel="2">
      <c r="A18" s="414" t="s">
        <v>33</v>
      </c>
      <c r="B18" s="415"/>
      <c r="C18" s="43" t="s">
        <v>34</v>
      </c>
      <c r="D18" s="44"/>
      <c r="E18" s="44"/>
      <c r="F18" s="44"/>
      <c r="G18" s="45"/>
      <c r="H18" s="46" t="s">
        <v>28</v>
      </c>
      <c r="I18" s="38">
        <v>0</v>
      </c>
      <c r="J18" s="38">
        <v>0</v>
      </c>
      <c r="K18" s="38">
        <v>0</v>
      </c>
      <c r="L18" s="38"/>
      <c r="M18" s="38"/>
      <c r="N18" s="38"/>
      <c r="O18" s="38"/>
      <c r="P18" s="38"/>
      <c r="Q18" s="38"/>
      <c r="R18" s="38">
        <v>0</v>
      </c>
      <c r="S18" s="38"/>
      <c r="T18" s="38">
        <v>0</v>
      </c>
      <c r="U18" s="38">
        <v>0</v>
      </c>
      <c r="V18" s="38">
        <v>0</v>
      </c>
      <c r="W18" s="38">
        <v>0</v>
      </c>
      <c r="X18" s="38">
        <v>0</v>
      </c>
      <c r="Y18" s="38">
        <v>0</v>
      </c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>
        <v>0</v>
      </c>
      <c r="AM18" s="47">
        <v>0</v>
      </c>
      <c r="AN18" s="38"/>
      <c r="AO18" s="48"/>
      <c r="AP18" s="48"/>
      <c r="AQ18" s="41"/>
      <c r="AT18" s="37">
        <v>0</v>
      </c>
      <c r="AU18" s="196" t="e">
        <v>#DIV/0!</v>
      </c>
      <c r="AV18" s="37"/>
    </row>
    <row r="19" spans="1:54" s="42" customFormat="1" ht="16.5" hidden="1" customHeight="1" outlineLevel="2">
      <c r="A19" s="414" t="s">
        <v>35</v>
      </c>
      <c r="B19" s="415"/>
      <c r="C19" s="43" t="s">
        <v>36</v>
      </c>
      <c r="D19" s="44"/>
      <c r="E19" s="44"/>
      <c r="F19" s="44"/>
      <c r="G19" s="45"/>
      <c r="H19" s="46" t="s">
        <v>28</v>
      </c>
      <c r="I19" s="38">
        <v>0</v>
      </c>
      <c r="J19" s="38">
        <v>0</v>
      </c>
      <c r="K19" s="38">
        <v>0</v>
      </c>
      <c r="L19" s="38"/>
      <c r="M19" s="38"/>
      <c r="N19" s="38"/>
      <c r="O19" s="38"/>
      <c r="P19" s="38"/>
      <c r="Q19" s="38"/>
      <c r="R19" s="38">
        <v>0</v>
      </c>
      <c r="S19" s="38"/>
      <c r="T19" s="38">
        <v>0</v>
      </c>
      <c r="U19" s="38">
        <v>0</v>
      </c>
      <c r="V19" s="38">
        <v>0</v>
      </c>
      <c r="W19" s="38">
        <v>0</v>
      </c>
      <c r="X19" s="38">
        <v>0</v>
      </c>
      <c r="Y19" s="38">
        <v>0</v>
      </c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>
        <v>0</v>
      </c>
      <c r="AM19" s="47">
        <v>0</v>
      </c>
      <c r="AN19" s="38"/>
      <c r="AO19" s="48"/>
      <c r="AP19" s="48"/>
      <c r="AQ19" s="41"/>
      <c r="AT19" s="37">
        <v>0</v>
      </c>
      <c r="AU19" s="196" t="e">
        <v>#DIV/0!</v>
      </c>
      <c r="AV19" s="37"/>
    </row>
    <row r="20" spans="1:54" s="42" customFormat="1" ht="33" hidden="1" customHeight="1" outlineLevel="2">
      <c r="A20" s="414" t="s">
        <v>37</v>
      </c>
      <c r="B20" s="415"/>
      <c r="C20" s="43" t="s">
        <v>38</v>
      </c>
      <c r="D20" s="44"/>
      <c r="E20" s="44"/>
      <c r="F20" s="44"/>
      <c r="G20" s="45"/>
      <c r="H20" s="46" t="s">
        <v>28</v>
      </c>
      <c r="I20" s="38">
        <v>0</v>
      </c>
      <c r="J20" s="38">
        <v>0</v>
      </c>
      <c r="K20" s="38">
        <v>0</v>
      </c>
      <c r="L20" s="38"/>
      <c r="M20" s="38"/>
      <c r="N20" s="38"/>
      <c r="O20" s="38"/>
      <c r="P20" s="38"/>
      <c r="Q20" s="38"/>
      <c r="R20" s="38">
        <v>0</v>
      </c>
      <c r="S20" s="38"/>
      <c r="T20" s="38">
        <v>0</v>
      </c>
      <c r="U20" s="38">
        <v>0</v>
      </c>
      <c r="V20" s="38">
        <v>0</v>
      </c>
      <c r="W20" s="38">
        <v>0</v>
      </c>
      <c r="X20" s="38">
        <v>0</v>
      </c>
      <c r="Y20" s="38">
        <v>0</v>
      </c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>
        <v>0</v>
      </c>
      <c r="AM20" s="47">
        <v>0</v>
      </c>
      <c r="AN20" s="38"/>
      <c r="AO20" s="48"/>
      <c r="AP20" s="48"/>
      <c r="AQ20" s="41"/>
      <c r="AT20" s="37">
        <v>0</v>
      </c>
      <c r="AU20" s="196" t="e">
        <v>#DIV/0!</v>
      </c>
      <c r="AV20" s="37"/>
    </row>
    <row r="21" spans="1:54" s="42" customFormat="1" ht="8.25" customHeight="1" outlineLevel="1" collapsed="1">
      <c r="A21" s="484" t="s">
        <v>39</v>
      </c>
      <c r="B21" s="438"/>
      <c r="C21" s="439" t="s">
        <v>40</v>
      </c>
      <c r="D21" s="440"/>
      <c r="E21" s="440"/>
      <c r="F21" s="440"/>
      <c r="G21" s="441"/>
      <c r="H21" s="46" t="s">
        <v>28</v>
      </c>
      <c r="I21" s="38">
        <v>262.79399999999998</v>
      </c>
      <c r="J21" s="38">
        <v>282.83600000000001</v>
      </c>
      <c r="K21" s="49">
        <v>312.90800000000002</v>
      </c>
      <c r="L21" s="49">
        <v>77.39501857162999</v>
      </c>
      <c r="M21" s="49"/>
      <c r="N21" s="49">
        <v>68.622624186159896</v>
      </c>
      <c r="O21" s="49"/>
      <c r="P21" s="49">
        <v>78.729029198920003</v>
      </c>
      <c r="Q21" s="38"/>
      <c r="R21" s="38">
        <v>88.16132804329014</v>
      </c>
      <c r="S21" s="38"/>
      <c r="T21" s="50">
        <v>332.80388699999997</v>
      </c>
      <c r="U21" s="50">
        <v>0</v>
      </c>
      <c r="V21" s="50">
        <v>346.07299999999998</v>
      </c>
      <c r="W21" s="50">
        <v>0</v>
      </c>
      <c r="X21" s="50">
        <v>346.33600000000001</v>
      </c>
      <c r="Y21" s="50">
        <v>356.22057988831</v>
      </c>
      <c r="Z21" s="50">
        <v>385.75601999999998</v>
      </c>
      <c r="AA21" s="50"/>
      <c r="AB21" s="50">
        <v>543.22356507999996</v>
      </c>
      <c r="AC21" s="50"/>
      <c r="AD21" s="50">
        <v>564.9525076832</v>
      </c>
      <c r="AE21" s="50"/>
      <c r="AF21" s="50">
        <v>587.55060799052796</v>
      </c>
      <c r="AG21" s="50"/>
      <c r="AH21" s="50">
        <v>611.05263231014908</v>
      </c>
      <c r="AI21" s="50"/>
      <c r="AJ21" s="50">
        <v>635.49473760255512</v>
      </c>
      <c r="AK21" s="50"/>
      <c r="AL21" s="50">
        <v>2942.2740506664322</v>
      </c>
      <c r="AM21" s="51"/>
      <c r="AN21" s="38"/>
      <c r="AO21" s="52"/>
      <c r="AP21" s="52"/>
      <c r="AQ21" s="41"/>
      <c r="AT21" s="50"/>
      <c r="AU21" s="197"/>
      <c r="AV21" s="50"/>
      <c r="AX21" s="402"/>
      <c r="AY21" s="402"/>
    </row>
    <row r="22" spans="1:54" s="42" customFormat="1" ht="8.1" hidden="1" customHeight="1" outlineLevel="1">
      <c r="A22" s="414"/>
      <c r="B22" s="415"/>
      <c r="C22" s="53" t="s">
        <v>41</v>
      </c>
      <c r="D22" s="54"/>
      <c r="E22" s="54"/>
      <c r="F22" s="54"/>
      <c r="G22" s="55"/>
      <c r="H22" s="46"/>
      <c r="I22" s="38"/>
      <c r="J22" s="38"/>
      <c r="K22" s="49">
        <v>158.28939781</v>
      </c>
      <c r="L22" s="49"/>
      <c r="M22" s="49"/>
      <c r="N22" s="49"/>
      <c r="O22" s="49"/>
      <c r="P22" s="49"/>
      <c r="Q22" s="38"/>
      <c r="R22" s="38">
        <v>158.28939781</v>
      </c>
      <c r="S22" s="38"/>
      <c r="T22" s="50">
        <v>162.12726291691601</v>
      </c>
      <c r="U22" s="50"/>
      <c r="V22" s="50"/>
      <c r="W22" s="50"/>
      <c r="X22" s="50">
        <v>197.32420000000002</v>
      </c>
      <c r="Y22" s="50">
        <v>197.32420000000002</v>
      </c>
      <c r="Z22" s="50">
        <v>195.10599999999999</v>
      </c>
      <c r="AA22" s="50"/>
      <c r="AB22" s="50">
        <v>202.91023999999999</v>
      </c>
      <c r="AC22" s="50"/>
      <c r="AD22" s="50">
        <v>211.02664959999998</v>
      </c>
      <c r="AE22" s="50"/>
      <c r="AF22" s="50">
        <v>219.46771558399999</v>
      </c>
      <c r="AG22" s="50"/>
      <c r="AH22" s="50">
        <v>228.24642420736001</v>
      </c>
      <c r="AI22" s="50"/>
      <c r="AJ22" s="50">
        <v>237.37628117565441</v>
      </c>
      <c r="AK22" s="50"/>
      <c r="AL22" s="50">
        <v>1099.0273105670144</v>
      </c>
      <c r="AM22" s="51"/>
      <c r="AN22" s="38"/>
      <c r="AO22" s="52"/>
      <c r="AP22" s="52"/>
      <c r="AQ22" s="41"/>
      <c r="AT22" s="50"/>
      <c r="AU22" s="197"/>
      <c r="AV22" s="50"/>
    </row>
    <row r="23" spans="1:54" s="42" customFormat="1" ht="8.1" hidden="1" customHeight="1" outlineLevel="1">
      <c r="A23" s="414"/>
      <c r="B23" s="415"/>
      <c r="C23" s="53" t="s">
        <v>42</v>
      </c>
      <c r="D23" s="54"/>
      <c r="E23" s="54"/>
      <c r="F23" s="54"/>
      <c r="G23" s="55"/>
      <c r="H23" s="46"/>
      <c r="I23" s="38"/>
      <c r="J23" s="38"/>
      <c r="K23" s="49">
        <v>154.61860219000002</v>
      </c>
      <c r="L23" s="49"/>
      <c r="M23" s="49"/>
      <c r="N23" s="49"/>
      <c r="O23" s="49"/>
      <c r="P23" s="49"/>
      <c r="Q23" s="38"/>
      <c r="R23" s="38">
        <v>154.61860219000002</v>
      </c>
      <c r="S23" s="38"/>
      <c r="T23" s="50">
        <v>188.435</v>
      </c>
      <c r="U23" s="50"/>
      <c r="V23" s="50"/>
      <c r="W23" s="50"/>
      <c r="X23" s="50">
        <v>191.68810000000002</v>
      </c>
      <c r="Y23" s="50">
        <v>191.68810000000002</v>
      </c>
      <c r="Z23" s="50">
        <v>211.73400000000001</v>
      </c>
      <c r="AA23" s="50"/>
      <c r="AB23" s="50">
        <v>220.20336</v>
      </c>
      <c r="AC23" s="50"/>
      <c r="AD23" s="50">
        <v>229.0114944</v>
      </c>
      <c r="AE23" s="50"/>
      <c r="AF23" s="50">
        <v>238.17195417600001</v>
      </c>
      <c r="AG23" s="50"/>
      <c r="AH23" s="50">
        <v>247.69883234304001</v>
      </c>
      <c r="AI23" s="50"/>
      <c r="AJ23" s="50">
        <v>257.60678563676163</v>
      </c>
      <c r="AK23" s="50"/>
      <c r="AL23" s="50">
        <v>1192.6924265558018</v>
      </c>
      <c r="AM23" s="51"/>
      <c r="AN23" s="38"/>
      <c r="AO23" s="52"/>
      <c r="AP23" s="52"/>
      <c r="AQ23" s="41"/>
      <c r="AT23" s="50"/>
      <c r="AU23" s="197"/>
      <c r="AV23" s="50"/>
    </row>
    <row r="24" spans="1:54" s="42" customFormat="1" ht="33" hidden="1" customHeight="1" outlineLevel="2">
      <c r="A24" s="414" t="s">
        <v>43</v>
      </c>
      <c r="B24" s="415"/>
      <c r="C24" s="43" t="s">
        <v>44</v>
      </c>
      <c r="D24" s="44"/>
      <c r="E24" s="44"/>
      <c r="F24" s="44"/>
      <c r="G24" s="45"/>
      <c r="H24" s="46" t="s">
        <v>28</v>
      </c>
      <c r="I24" s="38">
        <v>0</v>
      </c>
      <c r="J24" s="38">
        <v>0</v>
      </c>
      <c r="K24" s="49">
        <v>0</v>
      </c>
      <c r="L24" s="49"/>
      <c r="M24" s="49"/>
      <c r="N24" s="49"/>
      <c r="O24" s="49"/>
      <c r="P24" s="49"/>
      <c r="Q24" s="38"/>
      <c r="R24" s="38">
        <v>0</v>
      </c>
      <c r="S24" s="38"/>
      <c r="T24" s="50">
        <v>0</v>
      </c>
      <c r="U24" s="50">
        <v>0</v>
      </c>
      <c r="V24" s="50"/>
      <c r="W24" s="50">
        <v>0</v>
      </c>
      <c r="X24" s="50">
        <v>0</v>
      </c>
      <c r="Y24" s="50">
        <v>1</v>
      </c>
      <c r="Z24" s="50">
        <v>2</v>
      </c>
      <c r="AA24" s="50"/>
      <c r="AB24" s="50">
        <v>2.08</v>
      </c>
      <c r="AC24" s="50"/>
      <c r="AD24" s="50">
        <v>2.1632000000000002</v>
      </c>
      <c r="AE24" s="50"/>
      <c r="AF24" s="50">
        <v>2.2497280000000002</v>
      </c>
      <c r="AG24" s="50"/>
      <c r="AH24" s="50">
        <v>2.3397171200000004</v>
      </c>
      <c r="AI24" s="50"/>
      <c r="AJ24" s="50">
        <v>2.4333058048000007</v>
      </c>
      <c r="AK24" s="50"/>
      <c r="AL24" s="50">
        <v>11.265950924800002</v>
      </c>
      <c r="AM24" s="47">
        <v>0</v>
      </c>
      <c r="AN24" s="38"/>
      <c r="AO24" s="48"/>
      <c r="AP24" s="48"/>
      <c r="AQ24" s="41"/>
      <c r="AT24" s="50"/>
      <c r="AU24" s="197"/>
      <c r="AV24" s="50"/>
    </row>
    <row r="25" spans="1:54" s="42" customFormat="1" ht="8.1" customHeight="1" outlineLevel="1" collapsed="1">
      <c r="A25" s="484" t="s">
        <v>45</v>
      </c>
      <c r="B25" s="438"/>
      <c r="C25" s="439" t="s">
        <v>46</v>
      </c>
      <c r="D25" s="440"/>
      <c r="E25" s="440"/>
      <c r="F25" s="440"/>
      <c r="G25" s="441"/>
      <c r="H25" s="46" t="s">
        <v>28</v>
      </c>
      <c r="I25" s="38">
        <v>9.9489999999999998</v>
      </c>
      <c r="J25" s="38">
        <v>2.14</v>
      </c>
      <c r="K25" s="49">
        <v>3.0619220399999998</v>
      </c>
      <c r="L25" s="49">
        <v>0.252</v>
      </c>
      <c r="M25" s="49"/>
      <c r="N25" s="49">
        <v>0.252</v>
      </c>
      <c r="O25" s="49"/>
      <c r="P25" s="49">
        <v>4.2793000000000001</v>
      </c>
      <c r="Q25" s="38"/>
      <c r="R25" s="38">
        <v>-1.7213779599999999</v>
      </c>
      <c r="S25" s="38"/>
      <c r="T25" s="50">
        <v>19.216000000000001</v>
      </c>
      <c r="U25" s="50"/>
      <c r="V25" s="50">
        <v>2.8879999999999999</v>
      </c>
      <c r="W25" s="50"/>
      <c r="X25" s="50">
        <v>7</v>
      </c>
      <c r="Y25" s="50">
        <v>4.9351000000000003</v>
      </c>
      <c r="Z25" s="50">
        <v>5</v>
      </c>
      <c r="AA25" s="50"/>
      <c r="AB25" s="50">
        <v>5.2</v>
      </c>
      <c r="AC25" s="50"/>
      <c r="AD25" s="50">
        <v>5.4080000000000004</v>
      </c>
      <c r="AE25" s="50"/>
      <c r="AF25" s="50">
        <v>5.6243200000000009</v>
      </c>
      <c r="AG25" s="50"/>
      <c r="AH25" s="50">
        <v>5.8492928000000015</v>
      </c>
      <c r="AI25" s="50"/>
      <c r="AJ25" s="50">
        <v>6.0832645120000022</v>
      </c>
      <c r="AK25" s="50"/>
      <c r="AL25" s="50">
        <v>28.164877312000005</v>
      </c>
      <c r="AM25" s="51"/>
      <c r="AN25" s="38"/>
      <c r="AO25" s="52"/>
      <c r="AP25" s="52"/>
      <c r="AQ25" s="41"/>
      <c r="AT25" s="50"/>
      <c r="AU25" s="197"/>
      <c r="AV25" s="50"/>
    </row>
    <row r="26" spans="1:54" s="42" customFormat="1" ht="16.5" hidden="1" customHeight="1" outlineLevel="2">
      <c r="A26" s="414" t="s">
        <v>47</v>
      </c>
      <c r="B26" s="415"/>
      <c r="C26" s="43" t="s">
        <v>48</v>
      </c>
      <c r="D26" s="44"/>
      <c r="E26" s="44"/>
      <c r="F26" s="44"/>
      <c r="G26" s="45"/>
      <c r="H26" s="46" t="s">
        <v>28</v>
      </c>
      <c r="I26" s="38">
        <v>0</v>
      </c>
      <c r="J26" s="38">
        <v>0</v>
      </c>
      <c r="K26" s="49">
        <v>0</v>
      </c>
      <c r="L26" s="49"/>
      <c r="M26" s="49"/>
      <c r="N26" s="49"/>
      <c r="O26" s="49"/>
      <c r="P26" s="49"/>
      <c r="Q26" s="38"/>
      <c r="R26" s="38">
        <v>0</v>
      </c>
      <c r="S26" s="38"/>
      <c r="T26" s="50">
        <v>0</v>
      </c>
      <c r="U26" s="50">
        <v>0</v>
      </c>
      <c r="V26" s="50"/>
      <c r="W26" s="50">
        <v>0</v>
      </c>
      <c r="X26" s="50">
        <v>0</v>
      </c>
      <c r="Y26" s="50">
        <v>0</v>
      </c>
      <c r="Z26" s="50">
        <v>0</v>
      </c>
      <c r="AA26" s="50"/>
      <c r="AB26" s="50">
        <v>0</v>
      </c>
      <c r="AC26" s="50"/>
      <c r="AD26" s="50">
        <v>0</v>
      </c>
      <c r="AE26" s="50"/>
      <c r="AF26" s="50">
        <v>0</v>
      </c>
      <c r="AG26" s="50"/>
      <c r="AH26" s="50">
        <v>0</v>
      </c>
      <c r="AI26" s="50"/>
      <c r="AJ26" s="50">
        <v>0</v>
      </c>
      <c r="AK26" s="50"/>
      <c r="AL26" s="50">
        <v>0</v>
      </c>
      <c r="AM26" s="47">
        <v>0</v>
      </c>
      <c r="AN26" s="38"/>
      <c r="AO26" s="48"/>
      <c r="AP26" s="48"/>
      <c r="AQ26" s="41"/>
      <c r="AT26" s="50"/>
      <c r="AU26" s="197"/>
      <c r="AV26" s="50"/>
    </row>
    <row r="27" spans="1:54" s="42" customFormat="1" ht="16.5" hidden="1" customHeight="1" outlineLevel="2">
      <c r="A27" s="414" t="s">
        <v>49</v>
      </c>
      <c r="B27" s="415"/>
      <c r="C27" s="43" t="s">
        <v>50</v>
      </c>
      <c r="D27" s="44"/>
      <c r="E27" s="44"/>
      <c r="F27" s="44"/>
      <c r="G27" s="45"/>
      <c r="H27" s="46" t="s">
        <v>28</v>
      </c>
      <c r="I27" s="38">
        <v>0</v>
      </c>
      <c r="J27" s="38">
        <v>0</v>
      </c>
      <c r="K27" s="49">
        <v>0</v>
      </c>
      <c r="L27" s="49"/>
      <c r="M27" s="49"/>
      <c r="N27" s="49"/>
      <c r="O27" s="49"/>
      <c r="P27" s="49"/>
      <c r="Q27" s="38"/>
      <c r="R27" s="38">
        <v>0</v>
      </c>
      <c r="S27" s="38"/>
      <c r="T27" s="50">
        <v>0</v>
      </c>
      <c r="U27" s="50">
        <v>0</v>
      </c>
      <c r="V27" s="50"/>
      <c r="W27" s="50">
        <v>0</v>
      </c>
      <c r="X27" s="50">
        <v>0</v>
      </c>
      <c r="Y27" s="50">
        <v>0</v>
      </c>
      <c r="Z27" s="50">
        <v>0</v>
      </c>
      <c r="AA27" s="50"/>
      <c r="AB27" s="50">
        <v>0</v>
      </c>
      <c r="AC27" s="50"/>
      <c r="AD27" s="50">
        <v>0</v>
      </c>
      <c r="AE27" s="50"/>
      <c r="AF27" s="50">
        <v>0</v>
      </c>
      <c r="AG27" s="50"/>
      <c r="AH27" s="50">
        <v>0</v>
      </c>
      <c r="AI27" s="50"/>
      <c r="AJ27" s="50">
        <v>0</v>
      </c>
      <c r="AK27" s="50"/>
      <c r="AL27" s="50">
        <v>0</v>
      </c>
      <c r="AM27" s="47">
        <v>0</v>
      </c>
      <c r="AN27" s="38"/>
      <c r="AO27" s="48"/>
      <c r="AP27" s="48"/>
      <c r="AQ27" s="41"/>
      <c r="AT27" s="50"/>
      <c r="AU27" s="197"/>
      <c r="AV27" s="50"/>
    </row>
    <row r="28" spans="1:54" s="42" customFormat="1" ht="16.5" hidden="1" customHeight="1" outlineLevel="2">
      <c r="A28" s="414" t="s">
        <v>51</v>
      </c>
      <c r="B28" s="415"/>
      <c r="C28" s="43" t="s">
        <v>52</v>
      </c>
      <c r="D28" s="44"/>
      <c r="E28" s="44"/>
      <c r="F28" s="44"/>
      <c r="G28" s="45"/>
      <c r="H28" s="46" t="s">
        <v>28</v>
      </c>
      <c r="I28" s="38">
        <v>0</v>
      </c>
      <c r="J28" s="38">
        <v>0</v>
      </c>
      <c r="K28" s="49">
        <v>0</v>
      </c>
      <c r="L28" s="49"/>
      <c r="M28" s="49"/>
      <c r="N28" s="49"/>
      <c r="O28" s="49"/>
      <c r="P28" s="49"/>
      <c r="Q28" s="38"/>
      <c r="R28" s="38">
        <v>0</v>
      </c>
      <c r="S28" s="38"/>
      <c r="T28" s="50">
        <v>0</v>
      </c>
      <c r="U28" s="50">
        <v>0</v>
      </c>
      <c r="V28" s="50"/>
      <c r="W28" s="50">
        <v>0</v>
      </c>
      <c r="X28" s="50">
        <v>0</v>
      </c>
      <c r="Y28" s="50">
        <v>0</v>
      </c>
      <c r="Z28" s="50">
        <v>0</v>
      </c>
      <c r="AA28" s="50"/>
      <c r="AB28" s="50">
        <v>0</v>
      </c>
      <c r="AC28" s="50"/>
      <c r="AD28" s="50">
        <v>0</v>
      </c>
      <c r="AE28" s="50"/>
      <c r="AF28" s="50">
        <v>0</v>
      </c>
      <c r="AG28" s="50"/>
      <c r="AH28" s="50">
        <v>0</v>
      </c>
      <c r="AI28" s="50"/>
      <c r="AJ28" s="50">
        <v>0</v>
      </c>
      <c r="AK28" s="50"/>
      <c r="AL28" s="50">
        <v>0</v>
      </c>
      <c r="AM28" s="47">
        <v>0</v>
      </c>
      <c r="AN28" s="38"/>
      <c r="AO28" s="48"/>
      <c r="AP28" s="48"/>
      <c r="AQ28" s="41"/>
      <c r="AT28" s="50"/>
      <c r="AU28" s="197"/>
      <c r="AV28" s="50"/>
    </row>
    <row r="29" spans="1:54" s="42" customFormat="1" ht="16.5" hidden="1" customHeight="1" outlineLevel="2">
      <c r="A29" s="414" t="s">
        <v>53</v>
      </c>
      <c r="B29" s="415"/>
      <c r="C29" s="43" t="s">
        <v>54</v>
      </c>
      <c r="D29" s="44"/>
      <c r="E29" s="44"/>
      <c r="F29" s="44"/>
      <c r="G29" s="45"/>
      <c r="H29" s="46" t="s">
        <v>28</v>
      </c>
      <c r="I29" s="38">
        <v>0</v>
      </c>
      <c r="J29" s="38">
        <v>0</v>
      </c>
      <c r="K29" s="49">
        <v>0</v>
      </c>
      <c r="L29" s="49"/>
      <c r="M29" s="49"/>
      <c r="N29" s="49"/>
      <c r="O29" s="49"/>
      <c r="P29" s="49"/>
      <c r="Q29" s="38"/>
      <c r="R29" s="38">
        <v>0</v>
      </c>
      <c r="S29" s="38"/>
      <c r="T29" s="50">
        <v>0</v>
      </c>
      <c r="U29" s="50">
        <v>0</v>
      </c>
      <c r="V29" s="50"/>
      <c r="W29" s="50">
        <v>0</v>
      </c>
      <c r="X29" s="50">
        <v>0</v>
      </c>
      <c r="Y29" s="50">
        <v>0</v>
      </c>
      <c r="Z29" s="50">
        <v>0</v>
      </c>
      <c r="AA29" s="50"/>
      <c r="AB29" s="50">
        <v>0</v>
      </c>
      <c r="AC29" s="50"/>
      <c r="AD29" s="50">
        <v>0</v>
      </c>
      <c r="AE29" s="50"/>
      <c r="AF29" s="50">
        <v>0</v>
      </c>
      <c r="AG29" s="50"/>
      <c r="AH29" s="50">
        <v>0</v>
      </c>
      <c r="AI29" s="50"/>
      <c r="AJ29" s="50">
        <v>0</v>
      </c>
      <c r="AK29" s="50"/>
      <c r="AL29" s="50">
        <v>0</v>
      </c>
      <c r="AM29" s="47">
        <v>0</v>
      </c>
      <c r="AN29" s="38"/>
      <c r="AO29" s="48"/>
      <c r="AP29" s="48"/>
      <c r="AQ29" s="41"/>
      <c r="AT29" s="50"/>
      <c r="AU29" s="197"/>
      <c r="AV29" s="50"/>
    </row>
    <row r="30" spans="1:54" s="42" customFormat="1" ht="16.5" hidden="1" customHeight="1" outlineLevel="2">
      <c r="A30" s="414" t="s">
        <v>55</v>
      </c>
      <c r="B30" s="415"/>
      <c r="C30" s="43" t="s">
        <v>56</v>
      </c>
      <c r="D30" s="44"/>
      <c r="E30" s="44"/>
      <c r="F30" s="44"/>
      <c r="G30" s="45"/>
      <c r="H30" s="46" t="s">
        <v>28</v>
      </c>
      <c r="I30" s="38">
        <v>0</v>
      </c>
      <c r="J30" s="38">
        <v>0</v>
      </c>
      <c r="K30" s="49">
        <v>0</v>
      </c>
      <c r="L30" s="49"/>
      <c r="M30" s="49"/>
      <c r="N30" s="49"/>
      <c r="O30" s="49"/>
      <c r="P30" s="49"/>
      <c r="Q30" s="38"/>
      <c r="R30" s="38">
        <v>0</v>
      </c>
      <c r="S30" s="38"/>
      <c r="T30" s="50">
        <v>0</v>
      </c>
      <c r="U30" s="50">
        <v>0</v>
      </c>
      <c r="V30" s="50"/>
      <c r="W30" s="50">
        <v>0</v>
      </c>
      <c r="X30" s="50">
        <v>0</v>
      </c>
      <c r="Y30" s="50">
        <v>0</v>
      </c>
      <c r="Z30" s="50">
        <v>0</v>
      </c>
      <c r="AA30" s="50"/>
      <c r="AB30" s="50">
        <v>0</v>
      </c>
      <c r="AC30" s="50"/>
      <c r="AD30" s="50">
        <v>0</v>
      </c>
      <c r="AE30" s="50"/>
      <c r="AF30" s="50">
        <v>0</v>
      </c>
      <c r="AG30" s="50"/>
      <c r="AH30" s="50">
        <v>0</v>
      </c>
      <c r="AI30" s="50"/>
      <c r="AJ30" s="50">
        <v>0</v>
      </c>
      <c r="AK30" s="50"/>
      <c r="AL30" s="50">
        <v>0</v>
      </c>
      <c r="AM30" s="47">
        <v>0</v>
      </c>
      <c r="AN30" s="38"/>
      <c r="AO30" s="48"/>
      <c r="AP30" s="48"/>
      <c r="AQ30" s="41"/>
      <c r="AT30" s="50"/>
      <c r="AU30" s="197"/>
      <c r="AV30" s="50"/>
    </row>
    <row r="31" spans="1:54" s="42" customFormat="1" ht="8.1" customHeight="1" outlineLevel="1" collapsed="1">
      <c r="A31" s="484" t="s">
        <v>57</v>
      </c>
      <c r="B31" s="438"/>
      <c r="C31" s="439" t="s">
        <v>58</v>
      </c>
      <c r="D31" s="440"/>
      <c r="E31" s="440"/>
      <c r="F31" s="440"/>
      <c r="G31" s="441"/>
      <c r="H31" s="46" t="s">
        <v>28</v>
      </c>
      <c r="I31" s="38">
        <v>14.169</v>
      </c>
      <c r="J31" s="38">
        <v>7.516</v>
      </c>
      <c r="K31" s="49">
        <v>10.158201289999999</v>
      </c>
      <c r="L31" s="49">
        <v>1.6719999999999999</v>
      </c>
      <c r="M31" s="49"/>
      <c r="N31" s="49">
        <v>1.6826000000000001</v>
      </c>
      <c r="O31" s="49"/>
      <c r="P31" s="49">
        <v>1.6927000000000001</v>
      </c>
      <c r="Q31" s="38"/>
      <c r="R31" s="38">
        <v>5.1109012899999984</v>
      </c>
      <c r="S31" s="38"/>
      <c r="T31" s="50">
        <v>8.3161640000000006</v>
      </c>
      <c r="U31" s="50"/>
      <c r="V31" s="50">
        <v>4.2789999999999999</v>
      </c>
      <c r="W31" s="50"/>
      <c r="X31" s="50">
        <v>4.4501600000000003</v>
      </c>
      <c r="Y31" s="50">
        <v>5.5833000000000004</v>
      </c>
      <c r="Z31" s="50">
        <v>5</v>
      </c>
      <c r="AA31" s="50"/>
      <c r="AB31" s="50">
        <v>6.2</v>
      </c>
      <c r="AC31" s="50"/>
      <c r="AD31" s="50">
        <v>6.4480000000000004</v>
      </c>
      <c r="AE31" s="50"/>
      <c r="AF31" s="50">
        <v>6.7059200000000008</v>
      </c>
      <c r="AG31" s="50"/>
      <c r="AH31" s="50">
        <v>6.9741568000000012</v>
      </c>
      <c r="AI31" s="50"/>
      <c r="AJ31" s="50">
        <v>7.2531230720000011</v>
      </c>
      <c r="AK31" s="50"/>
      <c r="AL31" s="50">
        <v>33.581199872000006</v>
      </c>
      <c r="AM31" s="51"/>
      <c r="AN31" s="38"/>
      <c r="AO31" s="52"/>
      <c r="AP31" s="52"/>
      <c r="AQ31" s="41"/>
      <c r="AT31" s="50"/>
      <c r="AU31" s="197"/>
      <c r="AV31" s="50"/>
    </row>
    <row r="32" spans="1:54" s="42" customFormat="1" ht="16.5" customHeight="1">
      <c r="A32" s="491" t="s">
        <v>59</v>
      </c>
      <c r="B32" s="492"/>
      <c r="C32" s="465" t="s">
        <v>60</v>
      </c>
      <c r="D32" s="466"/>
      <c r="E32" s="466"/>
      <c r="F32" s="466"/>
      <c r="G32" s="467"/>
      <c r="H32" s="56" t="s">
        <v>28</v>
      </c>
      <c r="I32" s="37">
        <v>228.37710121000001</v>
      </c>
      <c r="J32" s="37">
        <v>252.83982038000002</v>
      </c>
      <c r="K32" s="37">
        <v>303.89223832200003</v>
      </c>
      <c r="L32" s="37">
        <v>78.619312950400001</v>
      </c>
      <c r="M32" s="37">
        <v>0</v>
      </c>
      <c r="N32" s="37">
        <v>73.113488974399999</v>
      </c>
      <c r="O32" s="37">
        <v>0</v>
      </c>
      <c r="P32" s="37">
        <v>89.988198881809993</v>
      </c>
      <c r="Q32" s="37">
        <v>7.923</v>
      </c>
      <c r="R32" s="38">
        <v>62.171237515390018</v>
      </c>
      <c r="S32" s="37"/>
      <c r="T32" s="37">
        <v>354.18840911554014</v>
      </c>
      <c r="U32" s="37">
        <v>0</v>
      </c>
      <c r="V32" s="37">
        <v>332.404909094</v>
      </c>
      <c r="W32" s="38">
        <v>61.653230969999996</v>
      </c>
      <c r="X32" s="37">
        <v>347.141282005005</v>
      </c>
      <c r="Y32" s="37">
        <v>347.34925398999997</v>
      </c>
      <c r="Z32" s="37">
        <v>365.21676499099999</v>
      </c>
      <c r="AA32" s="37">
        <v>20.513000000000002</v>
      </c>
      <c r="AB32" s="37">
        <v>525.44879367784006</v>
      </c>
      <c r="AC32" s="37">
        <v>0</v>
      </c>
      <c r="AD32" s="37">
        <v>545.00463376095365</v>
      </c>
      <c r="AE32" s="37" t="e">
        <v>#VALUE!</v>
      </c>
      <c r="AF32" s="37">
        <v>568.06767551139183</v>
      </c>
      <c r="AG32" s="37">
        <v>28.153600000000001</v>
      </c>
      <c r="AH32" s="37">
        <v>585.98059870784755</v>
      </c>
      <c r="AI32" s="37">
        <v>28.153600000000001</v>
      </c>
      <c r="AJ32" s="37">
        <v>610.52465505616146</v>
      </c>
      <c r="AK32" s="37"/>
      <c r="AL32" s="37">
        <v>1398.951365205545</v>
      </c>
      <c r="AM32" s="51"/>
      <c r="AN32" s="37"/>
      <c r="AO32" s="52"/>
      <c r="AP32" s="52"/>
      <c r="AQ32" s="41"/>
      <c r="AR32" s="57"/>
      <c r="AT32" s="37">
        <v>0.20797198499496972</v>
      </c>
      <c r="AU32" s="196">
        <v>5.98740266766075E-4</v>
      </c>
      <c r="AV32" s="37"/>
      <c r="BB32" s="57"/>
    </row>
    <row r="33" spans="1:48" s="42" customFormat="1" ht="16.5" hidden="1" customHeight="1" outlineLevel="2">
      <c r="A33" s="414" t="s">
        <v>61</v>
      </c>
      <c r="B33" s="415"/>
      <c r="C33" s="43" t="s">
        <v>30</v>
      </c>
      <c r="D33" s="44"/>
      <c r="E33" s="44"/>
      <c r="F33" s="44"/>
      <c r="G33" s="45"/>
      <c r="H33" s="46" t="s">
        <v>28</v>
      </c>
      <c r="I33" s="38">
        <v>0</v>
      </c>
      <c r="J33" s="38">
        <v>0</v>
      </c>
      <c r="K33" s="38"/>
      <c r="L33" s="38"/>
      <c r="M33" s="38"/>
      <c r="N33" s="38"/>
      <c r="O33" s="38"/>
      <c r="P33" s="38"/>
      <c r="Q33" s="38"/>
      <c r="R33" s="38">
        <v>0</v>
      </c>
      <c r="S33" s="38"/>
      <c r="T33" s="38"/>
      <c r="U33" s="38"/>
      <c r="V33" s="38"/>
      <c r="W33" s="38"/>
      <c r="X33" s="38"/>
      <c r="Y33" s="38">
        <v>0</v>
      </c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>
        <v>0</v>
      </c>
      <c r="AM33" s="47">
        <v>0</v>
      </c>
      <c r="AN33" s="38"/>
      <c r="AO33" s="48"/>
      <c r="AP33" s="48"/>
      <c r="AQ33" s="41"/>
      <c r="AT33" s="37">
        <v>0</v>
      </c>
      <c r="AU33" s="196" t="e">
        <v>#DIV/0!</v>
      </c>
      <c r="AV33" s="37"/>
    </row>
    <row r="34" spans="1:48" s="42" customFormat="1" ht="16.5" hidden="1" customHeight="1" outlineLevel="2">
      <c r="A34" s="414" t="s">
        <v>62</v>
      </c>
      <c r="B34" s="415"/>
      <c r="C34" s="43" t="s">
        <v>32</v>
      </c>
      <c r="D34" s="44"/>
      <c r="E34" s="44"/>
      <c r="F34" s="44"/>
      <c r="G34" s="45"/>
      <c r="H34" s="46" t="s">
        <v>28</v>
      </c>
      <c r="I34" s="38">
        <v>0</v>
      </c>
      <c r="J34" s="38">
        <v>0</v>
      </c>
      <c r="K34" s="38"/>
      <c r="L34" s="38"/>
      <c r="M34" s="38"/>
      <c r="N34" s="38"/>
      <c r="O34" s="38"/>
      <c r="P34" s="38"/>
      <c r="Q34" s="38"/>
      <c r="R34" s="38">
        <v>0</v>
      </c>
      <c r="S34" s="38"/>
      <c r="T34" s="38"/>
      <c r="U34" s="38"/>
      <c r="V34" s="38"/>
      <c r="W34" s="38"/>
      <c r="X34" s="38"/>
      <c r="Y34" s="38">
        <v>0</v>
      </c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>
        <v>0</v>
      </c>
      <c r="AM34" s="47">
        <v>0</v>
      </c>
      <c r="AN34" s="38"/>
      <c r="AO34" s="48"/>
      <c r="AP34" s="48"/>
      <c r="AQ34" s="41"/>
      <c r="AT34" s="37">
        <v>0</v>
      </c>
      <c r="AU34" s="196" t="e">
        <v>#DIV/0!</v>
      </c>
      <c r="AV34" s="37"/>
    </row>
    <row r="35" spans="1:48" s="42" customFormat="1" ht="16.5" hidden="1" customHeight="1" outlineLevel="2">
      <c r="A35" s="414" t="s">
        <v>63</v>
      </c>
      <c r="B35" s="415"/>
      <c r="C35" s="43" t="s">
        <v>34</v>
      </c>
      <c r="D35" s="44"/>
      <c r="E35" s="44"/>
      <c r="F35" s="44"/>
      <c r="G35" s="45"/>
      <c r="H35" s="46" t="s">
        <v>28</v>
      </c>
      <c r="I35" s="38">
        <v>0</v>
      </c>
      <c r="J35" s="38">
        <v>0</v>
      </c>
      <c r="K35" s="38"/>
      <c r="L35" s="38"/>
      <c r="M35" s="38"/>
      <c r="N35" s="38"/>
      <c r="O35" s="38"/>
      <c r="P35" s="38"/>
      <c r="Q35" s="38"/>
      <c r="R35" s="38">
        <v>0</v>
      </c>
      <c r="S35" s="38"/>
      <c r="T35" s="38"/>
      <c r="U35" s="38"/>
      <c r="V35" s="38"/>
      <c r="W35" s="38"/>
      <c r="X35" s="38"/>
      <c r="Y35" s="38">
        <v>0</v>
      </c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>
        <v>0</v>
      </c>
      <c r="AM35" s="47">
        <v>0</v>
      </c>
      <c r="AN35" s="38"/>
      <c r="AO35" s="48"/>
      <c r="AP35" s="48"/>
      <c r="AQ35" s="41"/>
      <c r="AT35" s="37">
        <v>0</v>
      </c>
      <c r="AU35" s="196" t="e">
        <v>#DIV/0!</v>
      </c>
      <c r="AV35" s="37"/>
    </row>
    <row r="36" spans="1:48" s="42" customFormat="1" ht="16.5" hidden="1" customHeight="1" outlineLevel="2">
      <c r="A36" s="414" t="s">
        <v>64</v>
      </c>
      <c r="B36" s="415"/>
      <c r="C36" s="43" t="s">
        <v>36</v>
      </c>
      <c r="D36" s="44"/>
      <c r="E36" s="44"/>
      <c r="F36" s="44"/>
      <c r="G36" s="45"/>
      <c r="H36" s="46" t="s">
        <v>28</v>
      </c>
      <c r="I36" s="38">
        <v>0</v>
      </c>
      <c r="J36" s="38">
        <v>0</v>
      </c>
      <c r="K36" s="38"/>
      <c r="L36" s="38"/>
      <c r="M36" s="38"/>
      <c r="N36" s="38"/>
      <c r="O36" s="38"/>
      <c r="P36" s="38"/>
      <c r="Q36" s="38"/>
      <c r="R36" s="38">
        <v>0</v>
      </c>
      <c r="S36" s="38"/>
      <c r="T36" s="38"/>
      <c r="U36" s="38"/>
      <c r="V36" s="38"/>
      <c r="W36" s="38"/>
      <c r="X36" s="38"/>
      <c r="Y36" s="38">
        <v>0</v>
      </c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>
        <v>0</v>
      </c>
      <c r="AM36" s="47">
        <v>0</v>
      </c>
      <c r="AN36" s="38"/>
      <c r="AO36" s="48"/>
      <c r="AP36" s="48"/>
      <c r="AQ36" s="41"/>
      <c r="AT36" s="37">
        <v>0</v>
      </c>
      <c r="AU36" s="196" t="e">
        <v>#DIV/0!</v>
      </c>
      <c r="AV36" s="37"/>
    </row>
    <row r="37" spans="1:48" s="42" customFormat="1" ht="16.5" hidden="1" customHeight="1" outlineLevel="2">
      <c r="A37" s="414" t="s">
        <v>65</v>
      </c>
      <c r="B37" s="415"/>
      <c r="C37" s="43" t="s">
        <v>38</v>
      </c>
      <c r="D37" s="44"/>
      <c r="E37" s="44"/>
      <c r="F37" s="44"/>
      <c r="G37" s="45"/>
      <c r="H37" s="46" t="s">
        <v>28</v>
      </c>
      <c r="I37" s="38">
        <v>0</v>
      </c>
      <c r="J37" s="38">
        <v>0</v>
      </c>
      <c r="K37" s="38"/>
      <c r="L37" s="38"/>
      <c r="M37" s="38"/>
      <c r="N37" s="38"/>
      <c r="O37" s="38"/>
      <c r="P37" s="38"/>
      <c r="Q37" s="38"/>
      <c r="R37" s="38">
        <v>0</v>
      </c>
      <c r="S37" s="38"/>
      <c r="T37" s="38"/>
      <c r="U37" s="38"/>
      <c r="V37" s="38"/>
      <c r="W37" s="38"/>
      <c r="X37" s="38"/>
      <c r="Y37" s="38">
        <v>0</v>
      </c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>
        <v>0</v>
      </c>
      <c r="AM37" s="47">
        <v>0</v>
      </c>
      <c r="AN37" s="38"/>
      <c r="AO37" s="48"/>
      <c r="AP37" s="48"/>
      <c r="AQ37" s="41"/>
      <c r="AT37" s="37">
        <v>0</v>
      </c>
      <c r="AU37" s="196" t="e">
        <v>#DIV/0!</v>
      </c>
      <c r="AV37" s="37"/>
    </row>
    <row r="38" spans="1:48" s="42" customFormat="1" ht="8.1" customHeight="1" outlineLevel="1" collapsed="1">
      <c r="A38" s="484" t="s">
        <v>66</v>
      </c>
      <c r="B38" s="438"/>
      <c r="C38" s="439" t="s">
        <v>40</v>
      </c>
      <c r="D38" s="440"/>
      <c r="E38" s="440"/>
      <c r="F38" s="440"/>
      <c r="G38" s="441"/>
      <c r="H38" s="46" t="s">
        <v>28</v>
      </c>
      <c r="I38" s="38">
        <v>220.24600000000001</v>
      </c>
      <c r="J38" s="38">
        <v>248.23</v>
      </c>
      <c r="K38" s="38">
        <v>297.66137932200002</v>
      </c>
      <c r="L38" s="38">
        <v>77.309113626456821</v>
      </c>
      <c r="M38" s="38">
        <v>0</v>
      </c>
      <c r="N38" s="38">
        <v>71.472250467601185</v>
      </c>
      <c r="O38" s="38">
        <v>0</v>
      </c>
      <c r="P38" s="38">
        <v>88.451213113863119</v>
      </c>
      <c r="Q38" s="38">
        <v>7.923</v>
      </c>
      <c r="R38" s="38">
        <v>60.428802114078891</v>
      </c>
      <c r="S38" s="38"/>
      <c r="T38" s="38">
        <v>347.16440911554014</v>
      </c>
      <c r="U38" s="38">
        <v>0</v>
      </c>
      <c r="V38" s="38">
        <v>329.43590909400001</v>
      </c>
      <c r="W38" s="38">
        <v>58.653230969999996</v>
      </c>
      <c r="X38" s="38">
        <v>344.08128200500499</v>
      </c>
      <c r="Y38" s="38">
        <v>341.68684498999994</v>
      </c>
      <c r="Z38" s="38">
        <v>362.03436499099996</v>
      </c>
      <c r="AA38" s="38"/>
      <c r="AB38" s="50">
        <v>522.13909767784014</v>
      </c>
      <c r="AC38" s="50">
        <v>0</v>
      </c>
      <c r="AD38" s="50">
        <v>541.56254992095376</v>
      </c>
      <c r="AE38" s="38"/>
      <c r="AF38" s="38">
        <v>564.48790831779183</v>
      </c>
      <c r="AG38" s="38">
        <v>28.153600000000001</v>
      </c>
      <c r="AH38" s="38">
        <v>582.25764082650346</v>
      </c>
      <c r="AI38" s="38">
        <v>28.153600000000001</v>
      </c>
      <c r="AJ38" s="38">
        <v>606.65277885956368</v>
      </c>
      <c r="AK38" s="38"/>
      <c r="AL38" s="50">
        <v>2817.0999756026526</v>
      </c>
      <c r="AM38" s="51"/>
      <c r="AN38" s="38"/>
      <c r="AO38" s="52"/>
      <c r="AP38" s="52"/>
      <c r="AQ38" s="41"/>
      <c r="AR38" s="57"/>
      <c r="AT38" s="50"/>
      <c r="AU38" s="197"/>
      <c r="AV38" s="50"/>
    </row>
    <row r="39" spans="1:48" s="42" customFormat="1" ht="16.5" hidden="1" customHeight="1" outlineLevel="2">
      <c r="A39" s="414" t="s">
        <v>67</v>
      </c>
      <c r="B39" s="415"/>
      <c r="C39" s="416" t="s">
        <v>44</v>
      </c>
      <c r="D39" s="44"/>
      <c r="E39" s="44"/>
      <c r="F39" s="44"/>
      <c r="G39" s="45"/>
      <c r="H39" s="46" t="s">
        <v>28</v>
      </c>
      <c r="I39" s="38">
        <v>0</v>
      </c>
      <c r="J39" s="38">
        <v>0</v>
      </c>
      <c r="K39" s="38"/>
      <c r="L39" s="38"/>
      <c r="M39" s="38"/>
      <c r="N39" s="38"/>
      <c r="O39" s="38"/>
      <c r="P39" s="38"/>
      <c r="Q39" s="38"/>
      <c r="R39" s="38">
        <v>0</v>
      </c>
      <c r="S39" s="38"/>
      <c r="T39" s="38"/>
      <c r="U39" s="38"/>
      <c r="V39" s="38"/>
      <c r="W39" s="38"/>
      <c r="X39" s="38"/>
      <c r="Y39" s="38">
        <v>0</v>
      </c>
      <c r="Z39" s="38"/>
      <c r="AA39" s="38"/>
      <c r="AB39" s="50">
        <v>0</v>
      </c>
      <c r="AC39" s="38"/>
      <c r="AD39" s="50">
        <v>0</v>
      </c>
      <c r="AE39" s="38"/>
      <c r="AF39" s="38">
        <v>0</v>
      </c>
      <c r="AG39" s="38"/>
      <c r="AH39" s="38">
        <v>0</v>
      </c>
      <c r="AI39" s="38"/>
      <c r="AJ39" s="38">
        <v>0</v>
      </c>
      <c r="AK39" s="38"/>
      <c r="AL39" s="50">
        <v>0</v>
      </c>
      <c r="AM39" s="47">
        <v>0</v>
      </c>
      <c r="AN39" s="38"/>
      <c r="AO39" s="48"/>
      <c r="AP39" s="48"/>
      <c r="AQ39" s="41"/>
      <c r="AT39" s="50"/>
      <c r="AU39" s="197"/>
      <c r="AV39" s="50"/>
    </row>
    <row r="40" spans="1:48" s="42" customFormat="1" ht="8.1" customHeight="1" outlineLevel="1" collapsed="1">
      <c r="A40" s="484" t="s">
        <v>68</v>
      </c>
      <c r="B40" s="438"/>
      <c r="C40" s="439" t="s">
        <v>46</v>
      </c>
      <c r="D40" s="440"/>
      <c r="E40" s="440"/>
      <c r="F40" s="440"/>
      <c r="G40" s="441"/>
      <c r="H40" s="46" t="s">
        <v>28</v>
      </c>
      <c r="I40" s="38">
        <v>1.1259999999999999</v>
      </c>
      <c r="J40" s="38">
        <v>2.0840000000000001</v>
      </c>
      <c r="K40" s="49">
        <v>1.909859</v>
      </c>
      <c r="L40" s="49">
        <v>0.55619799999999997</v>
      </c>
      <c r="M40" s="49"/>
      <c r="N40" s="49">
        <v>0.83429647200000001</v>
      </c>
      <c r="O40" s="49"/>
      <c r="P40" s="49">
        <v>0.83429620800000004</v>
      </c>
      <c r="Q40" s="38"/>
      <c r="R40" s="38">
        <v>-0.31493168000000005</v>
      </c>
      <c r="S40" s="38"/>
      <c r="T40" s="50">
        <v>2.9329999999999998</v>
      </c>
      <c r="U40" s="50"/>
      <c r="V40" s="50">
        <v>1.379</v>
      </c>
      <c r="W40" s="50">
        <v>1.5</v>
      </c>
      <c r="X40" s="50">
        <v>1.5</v>
      </c>
      <c r="Y40" s="50">
        <v>3.2210000000000001</v>
      </c>
      <c r="Z40" s="50">
        <v>1.56</v>
      </c>
      <c r="AA40" s="50"/>
      <c r="AB40" s="50">
        <v>1.6224000000000001</v>
      </c>
      <c r="AC40" s="50"/>
      <c r="AD40" s="50">
        <v>1.6872960000000001</v>
      </c>
      <c r="AE40" s="50"/>
      <c r="AF40" s="38">
        <v>1.7547878400000001</v>
      </c>
      <c r="AG40" s="50"/>
      <c r="AH40" s="38">
        <v>1.8249793536000001</v>
      </c>
      <c r="AI40" s="50"/>
      <c r="AJ40" s="38">
        <v>1.8979785277440002</v>
      </c>
      <c r="AK40" s="50"/>
      <c r="AL40" s="50">
        <v>8.7874417213440008</v>
      </c>
      <c r="AM40" s="51"/>
      <c r="AN40" s="38"/>
      <c r="AO40" s="52"/>
      <c r="AP40" s="52"/>
      <c r="AQ40" s="41"/>
      <c r="AT40" s="50"/>
      <c r="AU40" s="197"/>
      <c r="AV40" s="50"/>
    </row>
    <row r="41" spans="1:48" s="42" customFormat="1" ht="16.5" hidden="1" customHeight="1" outlineLevel="2">
      <c r="A41" s="414" t="s">
        <v>69</v>
      </c>
      <c r="B41" s="415"/>
      <c r="C41" s="416" t="s">
        <v>48</v>
      </c>
      <c r="D41" s="44"/>
      <c r="E41" s="44"/>
      <c r="F41" s="44"/>
      <c r="G41" s="45"/>
      <c r="H41" s="46" t="s">
        <v>28</v>
      </c>
      <c r="I41" s="38">
        <v>0</v>
      </c>
      <c r="J41" s="38">
        <v>0</v>
      </c>
      <c r="K41" s="49"/>
      <c r="L41" s="49"/>
      <c r="M41" s="49"/>
      <c r="N41" s="49"/>
      <c r="O41" s="49"/>
      <c r="P41" s="49"/>
      <c r="Q41" s="38"/>
      <c r="R41" s="38">
        <v>0</v>
      </c>
      <c r="S41" s="38"/>
      <c r="T41" s="50"/>
      <c r="U41" s="50"/>
      <c r="V41" s="50"/>
      <c r="W41" s="50"/>
      <c r="X41" s="50"/>
      <c r="Y41" s="50">
        <v>0</v>
      </c>
      <c r="Z41" s="50">
        <v>0</v>
      </c>
      <c r="AA41" s="50"/>
      <c r="AB41" s="50">
        <v>0</v>
      </c>
      <c r="AC41" s="50"/>
      <c r="AD41" s="50">
        <v>0</v>
      </c>
      <c r="AE41" s="50"/>
      <c r="AF41" s="38">
        <v>0</v>
      </c>
      <c r="AG41" s="50"/>
      <c r="AH41" s="38">
        <v>0</v>
      </c>
      <c r="AI41" s="50"/>
      <c r="AJ41" s="38">
        <v>0</v>
      </c>
      <c r="AK41" s="50"/>
      <c r="AL41" s="50">
        <v>0</v>
      </c>
      <c r="AM41" s="47">
        <v>0</v>
      </c>
      <c r="AN41" s="38"/>
      <c r="AO41" s="48"/>
      <c r="AP41" s="48"/>
      <c r="AQ41" s="41"/>
      <c r="AT41" s="50"/>
      <c r="AU41" s="197"/>
      <c r="AV41" s="50"/>
    </row>
    <row r="42" spans="1:48" s="42" customFormat="1" ht="16.5" hidden="1" customHeight="1" outlineLevel="2">
      <c r="A42" s="414" t="s">
        <v>70</v>
      </c>
      <c r="B42" s="415"/>
      <c r="C42" s="416" t="s">
        <v>50</v>
      </c>
      <c r="D42" s="44"/>
      <c r="E42" s="44"/>
      <c r="F42" s="44"/>
      <c r="G42" s="45"/>
      <c r="H42" s="46" t="s">
        <v>28</v>
      </c>
      <c r="I42" s="38">
        <v>0</v>
      </c>
      <c r="J42" s="38">
        <v>0</v>
      </c>
      <c r="K42" s="49"/>
      <c r="L42" s="49"/>
      <c r="M42" s="49"/>
      <c r="N42" s="49"/>
      <c r="O42" s="49"/>
      <c r="P42" s="49"/>
      <c r="Q42" s="38"/>
      <c r="R42" s="38">
        <v>0</v>
      </c>
      <c r="S42" s="38"/>
      <c r="T42" s="50"/>
      <c r="U42" s="50"/>
      <c r="V42" s="50"/>
      <c r="W42" s="50"/>
      <c r="X42" s="50"/>
      <c r="Y42" s="50">
        <v>0</v>
      </c>
      <c r="Z42" s="50">
        <v>0</v>
      </c>
      <c r="AA42" s="50"/>
      <c r="AB42" s="50">
        <v>0</v>
      </c>
      <c r="AC42" s="50"/>
      <c r="AD42" s="50">
        <v>0</v>
      </c>
      <c r="AE42" s="50"/>
      <c r="AF42" s="38">
        <v>0</v>
      </c>
      <c r="AG42" s="50"/>
      <c r="AH42" s="38">
        <v>0</v>
      </c>
      <c r="AI42" s="50"/>
      <c r="AJ42" s="38">
        <v>0</v>
      </c>
      <c r="AK42" s="50"/>
      <c r="AL42" s="50">
        <v>0</v>
      </c>
      <c r="AM42" s="47">
        <v>0</v>
      </c>
      <c r="AN42" s="38"/>
      <c r="AO42" s="48"/>
      <c r="AP42" s="48"/>
      <c r="AQ42" s="41"/>
      <c r="AT42" s="50"/>
      <c r="AU42" s="197"/>
      <c r="AV42" s="50"/>
    </row>
    <row r="43" spans="1:48" s="42" customFormat="1" ht="16.5" hidden="1" customHeight="1" outlineLevel="2">
      <c r="A43" s="414" t="s">
        <v>71</v>
      </c>
      <c r="B43" s="415"/>
      <c r="C43" s="416" t="s">
        <v>52</v>
      </c>
      <c r="D43" s="44"/>
      <c r="E43" s="44"/>
      <c r="F43" s="44"/>
      <c r="G43" s="45"/>
      <c r="H43" s="46" t="s">
        <v>28</v>
      </c>
      <c r="I43" s="38">
        <v>0</v>
      </c>
      <c r="J43" s="38">
        <v>0</v>
      </c>
      <c r="K43" s="49"/>
      <c r="L43" s="49"/>
      <c r="M43" s="49"/>
      <c r="N43" s="49"/>
      <c r="O43" s="49"/>
      <c r="P43" s="49"/>
      <c r="Q43" s="38"/>
      <c r="R43" s="38">
        <v>0</v>
      </c>
      <c r="S43" s="38"/>
      <c r="T43" s="50"/>
      <c r="U43" s="50"/>
      <c r="V43" s="50"/>
      <c r="W43" s="50"/>
      <c r="X43" s="50"/>
      <c r="Y43" s="50">
        <v>0</v>
      </c>
      <c r="Z43" s="50">
        <v>0</v>
      </c>
      <c r="AA43" s="50"/>
      <c r="AB43" s="50">
        <v>0</v>
      </c>
      <c r="AC43" s="50"/>
      <c r="AD43" s="50">
        <v>0</v>
      </c>
      <c r="AE43" s="50"/>
      <c r="AF43" s="38">
        <v>0</v>
      </c>
      <c r="AG43" s="50"/>
      <c r="AH43" s="38">
        <v>0</v>
      </c>
      <c r="AI43" s="50"/>
      <c r="AJ43" s="38">
        <v>0</v>
      </c>
      <c r="AK43" s="50"/>
      <c r="AL43" s="50">
        <v>0</v>
      </c>
      <c r="AM43" s="47">
        <v>0</v>
      </c>
      <c r="AN43" s="38"/>
      <c r="AO43" s="48"/>
      <c r="AP43" s="48"/>
      <c r="AQ43" s="41"/>
      <c r="AT43" s="50"/>
      <c r="AU43" s="197"/>
      <c r="AV43" s="50"/>
    </row>
    <row r="44" spans="1:48" s="42" customFormat="1" ht="16.5" hidden="1" customHeight="1" outlineLevel="2">
      <c r="A44" s="414" t="s">
        <v>72</v>
      </c>
      <c r="B44" s="415"/>
      <c r="C44" s="416" t="s">
        <v>54</v>
      </c>
      <c r="D44" s="44"/>
      <c r="E44" s="44"/>
      <c r="F44" s="44"/>
      <c r="G44" s="45"/>
      <c r="H44" s="46" t="s">
        <v>28</v>
      </c>
      <c r="I44" s="38">
        <v>0</v>
      </c>
      <c r="J44" s="38">
        <v>0</v>
      </c>
      <c r="K44" s="49"/>
      <c r="L44" s="49"/>
      <c r="M44" s="49"/>
      <c r="N44" s="49"/>
      <c r="O44" s="49"/>
      <c r="P44" s="49"/>
      <c r="Q44" s="38"/>
      <c r="R44" s="38">
        <v>0</v>
      </c>
      <c r="S44" s="38"/>
      <c r="T44" s="50"/>
      <c r="U44" s="50"/>
      <c r="V44" s="50"/>
      <c r="W44" s="50"/>
      <c r="X44" s="50"/>
      <c r="Y44" s="50">
        <v>0</v>
      </c>
      <c r="Z44" s="50">
        <v>0</v>
      </c>
      <c r="AA44" s="50"/>
      <c r="AB44" s="50">
        <v>0</v>
      </c>
      <c r="AC44" s="50"/>
      <c r="AD44" s="50">
        <v>0</v>
      </c>
      <c r="AE44" s="50"/>
      <c r="AF44" s="38">
        <v>0</v>
      </c>
      <c r="AG44" s="50"/>
      <c r="AH44" s="38">
        <v>0</v>
      </c>
      <c r="AI44" s="50"/>
      <c r="AJ44" s="38">
        <v>0</v>
      </c>
      <c r="AK44" s="50"/>
      <c r="AL44" s="50">
        <v>0</v>
      </c>
      <c r="AM44" s="47">
        <v>0</v>
      </c>
      <c r="AN44" s="38"/>
      <c r="AO44" s="48"/>
      <c r="AP44" s="48"/>
      <c r="AQ44" s="41"/>
      <c r="AT44" s="50"/>
      <c r="AU44" s="197"/>
      <c r="AV44" s="50"/>
    </row>
    <row r="45" spans="1:48" s="42" customFormat="1" ht="16.5" hidden="1" customHeight="1" outlineLevel="2">
      <c r="A45" s="414" t="s">
        <v>73</v>
      </c>
      <c r="B45" s="415"/>
      <c r="C45" s="416" t="s">
        <v>56</v>
      </c>
      <c r="D45" s="44"/>
      <c r="E45" s="44"/>
      <c r="F45" s="44"/>
      <c r="G45" s="45"/>
      <c r="H45" s="46" t="s">
        <v>28</v>
      </c>
      <c r="I45" s="38">
        <v>0</v>
      </c>
      <c r="J45" s="38">
        <v>0</v>
      </c>
      <c r="K45" s="49"/>
      <c r="L45" s="49"/>
      <c r="M45" s="49"/>
      <c r="N45" s="49"/>
      <c r="O45" s="49"/>
      <c r="P45" s="49"/>
      <c r="Q45" s="38"/>
      <c r="R45" s="38">
        <v>0</v>
      </c>
      <c r="S45" s="38"/>
      <c r="T45" s="50"/>
      <c r="U45" s="50"/>
      <c r="V45" s="50"/>
      <c r="W45" s="50"/>
      <c r="X45" s="50"/>
      <c r="Y45" s="50">
        <v>0</v>
      </c>
      <c r="Z45" s="50">
        <v>0</v>
      </c>
      <c r="AA45" s="50"/>
      <c r="AB45" s="50">
        <v>0</v>
      </c>
      <c r="AC45" s="50"/>
      <c r="AD45" s="50">
        <v>0</v>
      </c>
      <c r="AE45" s="50"/>
      <c r="AF45" s="38">
        <v>0</v>
      </c>
      <c r="AG45" s="50"/>
      <c r="AH45" s="38">
        <v>0</v>
      </c>
      <c r="AI45" s="50"/>
      <c r="AJ45" s="38">
        <v>0</v>
      </c>
      <c r="AK45" s="50"/>
      <c r="AL45" s="50">
        <v>0</v>
      </c>
      <c r="AM45" s="47">
        <v>0</v>
      </c>
      <c r="AN45" s="38"/>
      <c r="AO45" s="48"/>
      <c r="AP45" s="48"/>
      <c r="AQ45" s="41"/>
      <c r="AT45" s="50"/>
      <c r="AU45" s="197"/>
      <c r="AV45" s="50"/>
    </row>
    <row r="46" spans="1:48" s="42" customFormat="1" ht="8.25" customHeight="1" outlineLevel="1" collapsed="1">
      <c r="A46" s="484" t="s">
        <v>74</v>
      </c>
      <c r="B46" s="438"/>
      <c r="C46" s="439" t="s">
        <v>58</v>
      </c>
      <c r="D46" s="440"/>
      <c r="E46" s="440"/>
      <c r="F46" s="440"/>
      <c r="G46" s="441"/>
      <c r="H46" s="46" t="s">
        <v>28</v>
      </c>
      <c r="I46" s="38">
        <v>7.0830000000000002</v>
      </c>
      <c r="J46" s="38">
        <v>2.2839999999999998</v>
      </c>
      <c r="K46" s="49">
        <v>4.3209999999999997</v>
      </c>
      <c r="L46" s="49">
        <v>0.75400132394318697</v>
      </c>
      <c r="M46" s="49"/>
      <c r="N46" s="49">
        <v>0.806942034798805</v>
      </c>
      <c r="O46" s="49"/>
      <c r="P46" s="49">
        <v>0.70268955994687399</v>
      </c>
      <c r="Q46" s="38"/>
      <c r="R46" s="38">
        <v>2.0573670813111335</v>
      </c>
      <c r="S46" s="38"/>
      <c r="T46" s="50">
        <v>4.0910000000000002</v>
      </c>
      <c r="U46" s="50"/>
      <c r="V46" s="50">
        <v>1.59</v>
      </c>
      <c r="W46" s="50">
        <v>1.5</v>
      </c>
      <c r="X46" s="50">
        <v>1.56</v>
      </c>
      <c r="Y46" s="50">
        <v>2.4414090000000002</v>
      </c>
      <c r="Z46" s="50">
        <v>1.6224000000000001</v>
      </c>
      <c r="AA46" s="50"/>
      <c r="AB46" s="50">
        <v>1.6872960000000001</v>
      </c>
      <c r="AC46" s="50"/>
      <c r="AD46" s="50">
        <v>1.7547878400000001</v>
      </c>
      <c r="AE46" s="50"/>
      <c r="AF46" s="38">
        <v>1.8249793536000001</v>
      </c>
      <c r="AG46" s="50"/>
      <c r="AH46" s="38">
        <v>1.8979785277440002</v>
      </c>
      <c r="AI46" s="50"/>
      <c r="AJ46" s="38">
        <v>1.9738976688537604</v>
      </c>
      <c r="AK46" s="50"/>
      <c r="AL46" s="50">
        <v>9.1389393901977609</v>
      </c>
      <c r="AM46" s="51"/>
      <c r="AN46" s="38"/>
      <c r="AO46" s="52"/>
      <c r="AP46" s="52"/>
      <c r="AQ46" s="41"/>
      <c r="AT46" s="50"/>
      <c r="AU46" s="197"/>
      <c r="AV46" s="50"/>
    </row>
    <row r="47" spans="1:48" s="61" customFormat="1" ht="9" customHeight="1" outlineLevel="1">
      <c r="A47" s="491" t="s">
        <v>75</v>
      </c>
      <c r="B47" s="492"/>
      <c r="C47" s="493" t="s">
        <v>76</v>
      </c>
      <c r="D47" s="494"/>
      <c r="E47" s="494"/>
      <c r="F47" s="494"/>
      <c r="G47" s="495"/>
      <c r="H47" s="58" t="s">
        <v>28</v>
      </c>
      <c r="I47" s="37">
        <v>70.187937519999991</v>
      </c>
      <c r="J47" s="37">
        <v>78.659480379999991</v>
      </c>
      <c r="K47" s="37">
        <v>52.459124591999995</v>
      </c>
      <c r="L47" s="37">
        <v>24.809014950399998</v>
      </c>
      <c r="M47" s="37">
        <v>0</v>
      </c>
      <c r="N47" s="37">
        <v>20.909390974399997</v>
      </c>
      <c r="O47" s="37">
        <v>0</v>
      </c>
      <c r="P47" s="37">
        <v>12.575500881809999</v>
      </c>
      <c r="Q47" s="37">
        <v>0</v>
      </c>
      <c r="R47" s="38">
        <v>-5.8347822146099997</v>
      </c>
      <c r="S47" s="37"/>
      <c r="T47" s="37">
        <v>42.784333846629593</v>
      </c>
      <c r="U47" s="37">
        <v>0</v>
      </c>
      <c r="V47" s="37">
        <v>46.310503883999999</v>
      </c>
      <c r="W47" s="38">
        <v>0</v>
      </c>
      <c r="X47" s="37">
        <v>48.652008189999904</v>
      </c>
      <c r="Y47" s="37">
        <v>52.175800000000002</v>
      </c>
      <c r="Z47" s="37">
        <v>55.832210000000003</v>
      </c>
      <c r="AA47" s="37">
        <v>0</v>
      </c>
      <c r="AB47" s="37">
        <v>60.156131199999997</v>
      </c>
      <c r="AC47" s="37">
        <v>0</v>
      </c>
      <c r="AD47" s="37">
        <v>62.562376448000009</v>
      </c>
      <c r="AE47" s="37" t="e">
        <v>#VALUE!</v>
      </c>
      <c r="AF47" s="37">
        <v>65.06487150592001</v>
      </c>
      <c r="AG47" s="37">
        <v>0</v>
      </c>
      <c r="AH47" s="37">
        <v>67.667466366156816</v>
      </c>
      <c r="AI47" s="37">
        <v>0</v>
      </c>
      <c r="AJ47" s="37">
        <v>70.37416502080309</v>
      </c>
      <c r="AK47" s="37">
        <v>0</v>
      </c>
      <c r="AL47" s="37">
        <v>325.82501054087993</v>
      </c>
      <c r="AM47" s="59"/>
      <c r="AN47" s="37"/>
      <c r="AO47" s="60"/>
      <c r="AP47" s="60"/>
      <c r="AQ47" s="41"/>
      <c r="AT47" s="37">
        <v>3.5237918100000982</v>
      </c>
      <c r="AU47" s="196">
        <v>6.7536900440435949E-2</v>
      </c>
      <c r="AV47" s="37"/>
    </row>
    <row r="48" spans="1:48" s="42" customFormat="1" ht="8.1" customHeight="1" outlineLevel="1">
      <c r="A48" s="484" t="s">
        <v>62</v>
      </c>
      <c r="B48" s="438"/>
      <c r="C48" s="439" t="s">
        <v>77</v>
      </c>
      <c r="D48" s="440"/>
      <c r="E48" s="440"/>
      <c r="F48" s="440"/>
      <c r="G48" s="441"/>
      <c r="H48" s="46" t="s">
        <v>28</v>
      </c>
      <c r="I48" s="38">
        <v>0</v>
      </c>
      <c r="J48" s="38">
        <v>0</v>
      </c>
      <c r="K48" s="38">
        <v>0</v>
      </c>
      <c r="L48" s="38"/>
      <c r="M48" s="38"/>
      <c r="N48" s="38"/>
      <c r="O48" s="38"/>
      <c r="P48" s="38"/>
      <c r="Q48" s="38"/>
      <c r="R48" s="38">
        <v>0</v>
      </c>
      <c r="S48" s="38"/>
      <c r="T48" s="38">
        <v>0</v>
      </c>
      <c r="U48" s="38">
        <v>0</v>
      </c>
      <c r="V48" s="38">
        <v>0</v>
      </c>
      <c r="W48" s="38">
        <v>0</v>
      </c>
      <c r="X48" s="38">
        <v>0</v>
      </c>
      <c r="Y48" s="38">
        <v>0</v>
      </c>
      <c r="Z48" s="38">
        <v>0</v>
      </c>
      <c r="AA48" s="38"/>
      <c r="AB48" s="50">
        <v>0</v>
      </c>
      <c r="AC48" s="38"/>
      <c r="AD48" s="50">
        <v>0</v>
      </c>
      <c r="AE48" s="38"/>
      <c r="AF48" s="38"/>
      <c r="AG48" s="38"/>
      <c r="AH48" s="38">
        <v>0</v>
      </c>
      <c r="AI48" s="50"/>
      <c r="AJ48" s="38">
        <v>0</v>
      </c>
      <c r="AK48" s="38"/>
      <c r="AL48" s="50">
        <v>0</v>
      </c>
      <c r="AM48" s="62">
        <v>0</v>
      </c>
      <c r="AN48" s="38"/>
      <c r="AO48" s="40"/>
      <c r="AP48" s="40"/>
      <c r="AQ48" s="41"/>
      <c r="AT48" s="50"/>
      <c r="AU48" s="197"/>
      <c r="AV48" s="50"/>
    </row>
    <row r="49" spans="1:48" s="42" customFormat="1" ht="8.1" customHeight="1" outlineLevel="1">
      <c r="A49" s="484" t="s">
        <v>63</v>
      </c>
      <c r="B49" s="438"/>
      <c r="C49" s="439" t="s">
        <v>78</v>
      </c>
      <c r="D49" s="440"/>
      <c r="E49" s="440"/>
      <c r="F49" s="440"/>
      <c r="G49" s="441"/>
      <c r="H49" s="46" t="s">
        <v>28</v>
      </c>
      <c r="I49" s="38">
        <v>62.585136689999999</v>
      </c>
      <c r="J49" s="38">
        <v>73.040881649999989</v>
      </c>
      <c r="K49" s="38">
        <v>35.783632992000001</v>
      </c>
      <c r="L49" s="38">
        <v>24.014746950399999</v>
      </c>
      <c r="M49" s="38">
        <v>0</v>
      </c>
      <c r="N49" s="38">
        <v>19.621996974399998</v>
      </c>
      <c r="O49" s="38">
        <v>0</v>
      </c>
      <c r="P49" s="38">
        <v>11.109993881809999</v>
      </c>
      <c r="Q49" s="38">
        <v>0</v>
      </c>
      <c r="R49" s="38">
        <v>-18.963104814609995</v>
      </c>
      <c r="S49" s="38">
        <v>0</v>
      </c>
      <c r="T49" s="38">
        <v>37.299484999999997</v>
      </c>
      <c r="U49" s="38">
        <v>0</v>
      </c>
      <c r="V49" s="38">
        <v>41.762787340000003</v>
      </c>
      <c r="W49" s="38">
        <v>0</v>
      </c>
      <c r="X49" s="38">
        <v>42.3354692999999</v>
      </c>
      <c r="Y49" s="38">
        <v>46.090600000000002</v>
      </c>
      <c r="Z49" s="38">
        <v>48.984999999999999</v>
      </c>
      <c r="AA49" s="38"/>
      <c r="AB49" s="50">
        <v>53.368000000000002</v>
      </c>
      <c r="AC49" s="38"/>
      <c r="AD49" s="50">
        <v>55.502720000000004</v>
      </c>
      <c r="AE49" s="50" t="e">
        <v>#VALUE!</v>
      </c>
      <c r="AF49" s="50">
        <v>57.722828800000009</v>
      </c>
      <c r="AG49" s="38"/>
      <c r="AH49" s="38">
        <v>60.031741952000012</v>
      </c>
      <c r="AI49" s="50"/>
      <c r="AJ49" s="38">
        <v>62.433011630080017</v>
      </c>
      <c r="AK49" s="38"/>
      <c r="AL49" s="50">
        <v>289.05830238208</v>
      </c>
      <c r="AM49" s="51"/>
      <c r="AN49" s="38"/>
      <c r="AO49" s="52"/>
      <c r="AP49" s="52"/>
      <c r="AQ49" s="41"/>
      <c r="AT49" s="50"/>
      <c r="AU49" s="197"/>
      <c r="AV49" s="50"/>
    </row>
    <row r="50" spans="1:48" s="42" customFormat="1" ht="8.25" customHeight="1" outlineLevel="2">
      <c r="A50" s="484" t="s">
        <v>79</v>
      </c>
      <c r="B50" s="438"/>
      <c r="C50" s="439" t="s">
        <v>80</v>
      </c>
      <c r="D50" s="440"/>
      <c r="E50" s="440"/>
      <c r="F50" s="440"/>
      <c r="G50" s="441"/>
      <c r="H50" s="46" t="s">
        <v>28</v>
      </c>
      <c r="I50" s="38"/>
      <c r="J50" s="38"/>
      <c r="K50" s="38"/>
      <c r="L50" s="38"/>
      <c r="M50" s="38"/>
      <c r="N50" s="38"/>
      <c r="O50" s="38"/>
      <c r="P50" s="38"/>
      <c r="Q50" s="38"/>
      <c r="R50" s="38">
        <v>0</v>
      </c>
      <c r="S50" s="38"/>
      <c r="T50" s="38"/>
      <c r="U50" s="38"/>
      <c r="V50" s="38"/>
      <c r="W50" s="38"/>
      <c r="X50" s="38">
        <v>0</v>
      </c>
      <c r="Y50" s="38"/>
      <c r="Z50" s="38"/>
      <c r="AA50" s="38"/>
      <c r="AB50" s="38"/>
      <c r="AC50" s="38"/>
      <c r="AD50" s="38"/>
      <c r="AE50" s="38"/>
      <c r="AF50" s="50">
        <v>0</v>
      </c>
      <c r="AG50" s="38"/>
      <c r="AH50" s="38">
        <v>0</v>
      </c>
      <c r="AI50" s="50"/>
      <c r="AJ50" s="38">
        <v>0</v>
      </c>
      <c r="AK50" s="38"/>
      <c r="AL50" s="50">
        <v>0</v>
      </c>
      <c r="AM50" s="63"/>
      <c r="AN50" s="38"/>
      <c r="AO50" s="52"/>
      <c r="AP50" s="52"/>
      <c r="AQ50" s="41"/>
      <c r="AT50" s="50"/>
      <c r="AU50" s="197"/>
      <c r="AV50" s="50"/>
    </row>
    <row r="51" spans="1:48" s="42" customFormat="1" ht="16.5" customHeight="1" outlineLevel="2">
      <c r="A51" s="484" t="s">
        <v>81</v>
      </c>
      <c r="B51" s="438"/>
      <c r="C51" s="439" t="s">
        <v>82</v>
      </c>
      <c r="D51" s="440"/>
      <c r="E51" s="440"/>
      <c r="F51" s="440"/>
      <c r="G51" s="441"/>
      <c r="H51" s="46" t="s">
        <v>28</v>
      </c>
      <c r="I51" s="38">
        <v>62.585136689999999</v>
      </c>
      <c r="J51" s="38">
        <v>73.040881649999989</v>
      </c>
      <c r="K51" s="49">
        <v>35.783632992000001</v>
      </c>
      <c r="L51" s="49">
        <v>24.014746950399999</v>
      </c>
      <c r="M51" s="49"/>
      <c r="N51" s="49">
        <v>19.621996974399998</v>
      </c>
      <c r="O51" s="49"/>
      <c r="P51" s="49">
        <v>11.109993881809999</v>
      </c>
      <c r="Q51" s="38"/>
      <c r="R51" s="38">
        <v>-18.963104814609995</v>
      </c>
      <c r="S51" s="38"/>
      <c r="T51" s="50">
        <v>37.299484999999997</v>
      </c>
      <c r="U51" s="50"/>
      <c r="V51" s="50">
        <v>41.762787340000003</v>
      </c>
      <c r="W51" s="50"/>
      <c r="X51" s="50">
        <v>42.3354692999999</v>
      </c>
      <c r="Y51" s="50">
        <v>46.090600000000002</v>
      </c>
      <c r="Z51" s="50">
        <v>48.984999999999999</v>
      </c>
      <c r="AA51" s="50">
        <v>46.090600000000002</v>
      </c>
      <c r="AB51" s="50">
        <v>53.368000000000002</v>
      </c>
      <c r="AC51" s="50">
        <v>46.090600000000002</v>
      </c>
      <c r="AD51" s="50">
        <v>55.502720000000004</v>
      </c>
      <c r="AE51" s="50"/>
      <c r="AF51" s="50">
        <v>57.722828800000009</v>
      </c>
      <c r="AG51" s="50"/>
      <c r="AH51" s="38">
        <v>60.031741952000012</v>
      </c>
      <c r="AI51" s="50"/>
      <c r="AJ51" s="38">
        <v>62.433011630080017</v>
      </c>
      <c r="AK51" s="50"/>
      <c r="AL51" s="50">
        <v>289.05830238208</v>
      </c>
      <c r="AM51" s="63"/>
      <c r="AN51" s="38"/>
      <c r="AO51" s="40"/>
      <c r="AP51" s="40"/>
      <c r="AQ51" s="41"/>
      <c r="AT51" s="181"/>
      <c r="AU51" s="181"/>
      <c r="AV51" s="181"/>
    </row>
    <row r="52" spans="1:48" s="42" customFormat="1" ht="8.25" customHeight="1" outlineLevel="2">
      <c r="A52" s="484" t="s">
        <v>83</v>
      </c>
      <c r="B52" s="438"/>
      <c r="C52" s="439" t="s">
        <v>84</v>
      </c>
      <c r="D52" s="440"/>
      <c r="E52" s="440"/>
      <c r="F52" s="440"/>
      <c r="G52" s="441"/>
      <c r="H52" s="46" t="s">
        <v>28</v>
      </c>
      <c r="I52" s="38">
        <v>0</v>
      </c>
      <c r="J52" s="38">
        <v>0</v>
      </c>
      <c r="K52" s="38">
        <v>0</v>
      </c>
      <c r="L52" s="38"/>
      <c r="M52" s="38"/>
      <c r="N52" s="38"/>
      <c r="O52" s="38"/>
      <c r="P52" s="38"/>
      <c r="Q52" s="38"/>
      <c r="R52" s="38">
        <v>0</v>
      </c>
      <c r="S52" s="38"/>
      <c r="T52" s="38">
        <v>0</v>
      </c>
      <c r="U52" s="38">
        <v>0</v>
      </c>
      <c r="V52" s="38">
        <v>0</v>
      </c>
      <c r="W52" s="38">
        <v>0</v>
      </c>
      <c r="X52" s="38">
        <v>0</v>
      </c>
      <c r="Y52" s="38">
        <v>0</v>
      </c>
      <c r="Z52" s="38">
        <v>0</v>
      </c>
      <c r="AA52" s="38"/>
      <c r="AB52" s="38"/>
      <c r="AC52" s="38"/>
      <c r="AD52" s="50">
        <v>0</v>
      </c>
      <c r="AE52" s="38"/>
      <c r="AF52" s="50">
        <v>0</v>
      </c>
      <c r="AG52" s="38"/>
      <c r="AH52" s="38">
        <v>0</v>
      </c>
      <c r="AI52" s="50"/>
      <c r="AJ52" s="38">
        <v>0</v>
      </c>
      <c r="AK52" s="38"/>
      <c r="AL52" s="50">
        <v>0</v>
      </c>
      <c r="AM52" s="47">
        <v>0</v>
      </c>
      <c r="AN52" s="38"/>
      <c r="AO52" s="40"/>
      <c r="AP52" s="48"/>
      <c r="AQ52" s="41"/>
      <c r="AT52" s="181"/>
      <c r="AU52" s="181"/>
      <c r="AV52" s="181"/>
    </row>
    <row r="53" spans="1:48" s="42" customFormat="1" ht="8.25" customHeight="1" outlineLevel="2">
      <c r="A53" s="484" t="s">
        <v>85</v>
      </c>
      <c r="B53" s="438"/>
      <c r="C53" s="439" t="s">
        <v>86</v>
      </c>
      <c r="D53" s="440"/>
      <c r="E53" s="440"/>
      <c r="F53" s="440"/>
      <c r="G53" s="441"/>
      <c r="H53" s="46" t="s">
        <v>28</v>
      </c>
      <c r="I53" s="38">
        <v>0</v>
      </c>
      <c r="J53" s="38">
        <v>0</v>
      </c>
      <c r="K53" s="38">
        <v>0</v>
      </c>
      <c r="L53" s="38"/>
      <c r="M53" s="38"/>
      <c r="N53" s="38"/>
      <c r="O53" s="38"/>
      <c r="P53" s="38"/>
      <c r="Q53" s="38"/>
      <c r="R53" s="38">
        <v>0</v>
      </c>
      <c r="S53" s="38"/>
      <c r="T53" s="38">
        <v>0</v>
      </c>
      <c r="U53" s="38">
        <v>0</v>
      </c>
      <c r="V53" s="38">
        <v>0</v>
      </c>
      <c r="W53" s="38">
        <v>0</v>
      </c>
      <c r="X53" s="38">
        <v>0</v>
      </c>
      <c r="Y53" s="38">
        <v>0</v>
      </c>
      <c r="Z53" s="38">
        <v>0</v>
      </c>
      <c r="AA53" s="38">
        <v>0</v>
      </c>
      <c r="AB53" s="38">
        <v>0</v>
      </c>
      <c r="AC53" s="38"/>
      <c r="AD53" s="50">
        <v>0</v>
      </c>
      <c r="AE53" s="38"/>
      <c r="AF53" s="50">
        <v>0</v>
      </c>
      <c r="AG53" s="38"/>
      <c r="AH53" s="38">
        <v>0</v>
      </c>
      <c r="AI53" s="50"/>
      <c r="AJ53" s="38">
        <v>0</v>
      </c>
      <c r="AK53" s="38"/>
      <c r="AL53" s="50">
        <v>0</v>
      </c>
      <c r="AM53" s="47">
        <v>0</v>
      </c>
      <c r="AN53" s="38"/>
      <c r="AO53" s="40"/>
      <c r="AP53" s="48"/>
      <c r="AQ53" s="41"/>
      <c r="AT53" s="181"/>
      <c r="AU53" s="181"/>
      <c r="AV53" s="181"/>
    </row>
    <row r="54" spans="1:48" s="42" customFormat="1" ht="8.1" customHeight="1" outlineLevel="1">
      <c r="A54" s="484" t="s">
        <v>64</v>
      </c>
      <c r="B54" s="438"/>
      <c r="C54" s="439" t="s">
        <v>87</v>
      </c>
      <c r="D54" s="440"/>
      <c r="E54" s="440"/>
      <c r="F54" s="440"/>
      <c r="G54" s="441"/>
      <c r="H54" s="46" t="s">
        <v>28</v>
      </c>
      <c r="I54" s="38">
        <v>7.6028008299999996</v>
      </c>
      <c r="J54" s="38">
        <v>5.6185987300000004</v>
      </c>
      <c r="K54" s="38">
        <v>4.5556154600000003</v>
      </c>
      <c r="L54" s="38">
        <v>0.79426799999999997</v>
      </c>
      <c r="M54" s="38">
        <v>0</v>
      </c>
      <c r="N54" s="38">
        <v>1.2873939999999999</v>
      </c>
      <c r="O54" s="38">
        <v>0</v>
      </c>
      <c r="P54" s="38">
        <v>1.4655069999999999</v>
      </c>
      <c r="Q54" s="38">
        <v>0</v>
      </c>
      <c r="R54" s="38">
        <v>1.0084464600000007</v>
      </c>
      <c r="S54" s="38"/>
      <c r="T54" s="38">
        <v>5.166028166629598</v>
      </c>
      <c r="U54" s="38">
        <v>0</v>
      </c>
      <c r="V54" s="38">
        <v>4.547716544</v>
      </c>
      <c r="W54" s="38">
        <v>0</v>
      </c>
      <c r="X54" s="38">
        <v>5.9172212999999996</v>
      </c>
      <c r="Y54" s="38">
        <v>6.0851999999999995</v>
      </c>
      <c r="Z54" s="38">
        <v>6.41622</v>
      </c>
      <c r="AA54" s="38">
        <v>0</v>
      </c>
      <c r="AB54" s="38">
        <v>6.3399016000000001</v>
      </c>
      <c r="AC54" s="38">
        <v>0</v>
      </c>
      <c r="AD54" s="38">
        <v>6.5934976640000009</v>
      </c>
      <c r="AE54" s="38">
        <v>0</v>
      </c>
      <c r="AF54" s="38">
        <v>6.8572375705600006</v>
      </c>
      <c r="AG54" s="38">
        <v>0</v>
      </c>
      <c r="AH54" s="38">
        <v>7.1315270733824017</v>
      </c>
      <c r="AI54" s="38">
        <v>0</v>
      </c>
      <c r="AJ54" s="38">
        <v>7.4167881563176987</v>
      </c>
      <c r="AK54" s="38"/>
      <c r="AL54" s="50">
        <v>34.338952064260106</v>
      </c>
      <c r="AM54" s="63"/>
      <c r="AN54" s="38"/>
      <c r="AO54" s="40"/>
      <c r="AP54" s="40"/>
      <c r="AQ54" s="41"/>
      <c r="AT54" s="181"/>
      <c r="AU54" s="181"/>
      <c r="AV54" s="181"/>
    </row>
    <row r="55" spans="1:48" s="42" customFormat="1" ht="8.1" hidden="1" customHeight="1" outlineLevel="2">
      <c r="A55" s="484"/>
      <c r="B55" s="438"/>
      <c r="C55" s="64" t="s">
        <v>88</v>
      </c>
      <c r="D55" s="65"/>
      <c r="E55" s="65"/>
      <c r="F55" s="65"/>
      <c r="G55" s="66"/>
      <c r="H55" s="67"/>
      <c r="I55" s="68">
        <v>3.07353371</v>
      </c>
      <c r="J55" s="68">
        <v>3.1458784</v>
      </c>
      <c r="K55" s="68">
        <v>0.86198970000000008</v>
      </c>
      <c r="L55" s="68"/>
      <c r="M55" s="68"/>
      <c r="N55" s="68"/>
      <c r="O55" s="68"/>
      <c r="P55" s="68"/>
      <c r="Q55" s="68"/>
      <c r="R55" s="38">
        <v>0.86198970000000008</v>
      </c>
      <c r="S55" s="38"/>
      <c r="T55" s="68">
        <v>0</v>
      </c>
      <c r="U55" s="38"/>
      <c r="V55" s="68">
        <v>0</v>
      </c>
      <c r="W55" s="38"/>
      <c r="X55" s="68">
        <v>0</v>
      </c>
      <c r="Y55" s="68">
        <v>1</v>
      </c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50">
        <v>0</v>
      </c>
      <c r="AM55" s="63"/>
      <c r="AN55" s="68"/>
      <c r="AO55" s="40"/>
      <c r="AP55" s="52"/>
      <c r="AQ55" s="41"/>
      <c r="AT55" s="181"/>
      <c r="AU55" s="181"/>
      <c r="AV55" s="181"/>
    </row>
    <row r="56" spans="1:48" s="42" customFormat="1" ht="8.1" hidden="1" customHeight="1" outlineLevel="2">
      <c r="A56" s="484"/>
      <c r="B56" s="438"/>
      <c r="C56" s="64" t="s">
        <v>89</v>
      </c>
      <c r="D56" s="65"/>
      <c r="E56" s="65"/>
      <c r="F56" s="65"/>
      <c r="G56" s="66"/>
      <c r="H56" s="67"/>
      <c r="I56" s="68"/>
      <c r="J56" s="68"/>
      <c r="K56" s="68">
        <v>3.2963799999999998E-3</v>
      </c>
      <c r="L56" s="68"/>
      <c r="M56" s="68"/>
      <c r="N56" s="68"/>
      <c r="O56" s="68"/>
      <c r="P56" s="68"/>
      <c r="Q56" s="68"/>
      <c r="R56" s="38">
        <v>3.2963799999999998E-3</v>
      </c>
      <c r="S56" s="38"/>
      <c r="T56" s="68"/>
      <c r="U56" s="38"/>
      <c r="V56" s="68"/>
      <c r="W56" s="3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50">
        <v>0</v>
      </c>
      <c r="AM56" s="63"/>
      <c r="AN56" s="68"/>
      <c r="AO56" s="40"/>
      <c r="AP56" s="52"/>
      <c r="AQ56" s="41"/>
      <c r="AT56" s="181"/>
      <c r="AU56" s="181"/>
      <c r="AV56" s="181"/>
    </row>
    <row r="57" spans="1:48" s="42" customFormat="1" ht="8.1" hidden="1" customHeight="1" outlineLevel="2">
      <c r="A57" s="484"/>
      <c r="B57" s="438"/>
      <c r="C57" s="64" t="s">
        <v>90</v>
      </c>
      <c r="D57" s="65"/>
      <c r="E57" s="65"/>
      <c r="F57" s="65"/>
      <c r="G57" s="66"/>
      <c r="H57" s="67"/>
      <c r="I57" s="68"/>
      <c r="J57" s="68"/>
      <c r="K57" s="68">
        <v>0.36083132000000001</v>
      </c>
      <c r="L57" s="68"/>
      <c r="M57" s="68"/>
      <c r="N57" s="68"/>
      <c r="O57" s="68"/>
      <c r="P57" s="68"/>
      <c r="Q57" s="68"/>
      <c r="R57" s="38">
        <v>0.36083132000000001</v>
      </c>
      <c r="S57" s="38"/>
      <c r="T57" s="68"/>
      <c r="U57" s="38"/>
      <c r="V57" s="68"/>
      <c r="W57" s="38"/>
      <c r="X57" s="68"/>
      <c r="Y57" s="68"/>
      <c r="Z57" s="68"/>
      <c r="AA57" s="68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50">
        <v>0</v>
      </c>
      <c r="AM57" s="63"/>
      <c r="AN57" s="68"/>
      <c r="AO57" s="40"/>
      <c r="AP57" s="52"/>
      <c r="AQ57" s="41"/>
      <c r="AT57" s="181"/>
      <c r="AU57" s="181"/>
      <c r="AV57" s="181"/>
    </row>
    <row r="58" spans="1:48" s="42" customFormat="1" ht="8.1" hidden="1" customHeight="1" outlineLevel="2">
      <c r="A58" s="484"/>
      <c r="B58" s="438"/>
      <c r="C58" s="64" t="s">
        <v>91</v>
      </c>
      <c r="D58" s="65"/>
      <c r="E58" s="65"/>
      <c r="F58" s="65"/>
      <c r="G58" s="66"/>
      <c r="H58" s="67"/>
      <c r="I58" s="68"/>
      <c r="J58" s="68"/>
      <c r="K58" s="68">
        <v>0.88029619000000003</v>
      </c>
      <c r="L58" s="68"/>
      <c r="M58" s="68"/>
      <c r="N58" s="68"/>
      <c r="O58" s="68"/>
      <c r="P58" s="68"/>
      <c r="Q58" s="68"/>
      <c r="R58" s="38">
        <v>0.88029619000000003</v>
      </c>
      <c r="S58" s="38"/>
      <c r="T58" s="68"/>
      <c r="U58" s="38"/>
      <c r="V58" s="68"/>
      <c r="W58" s="38"/>
      <c r="X58" s="68"/>
      <c r="Y58" s="68"/>
      <c r="Z58" s="68"/>
      <c r="AA58" s="68"/>
      <c r="AB58" s="68"/>
      <c r="AC58" s="68"/>
      <c r="AD58" s="68"/>
      <c r="AE58" s="68"/>
      <c r="AF58" s="68"/>
      <c r="AG58" s="68"/>
      <c r="AH58" s="68"/>
      <c r="AI58" s="68"/>
      <c r="AJ58" s="68"/>
      <c r="AK58" s="68"/>
      <c r="AL58" s="50">
        <v>0</v>
      </c>
      <c r="AM58" s="63"/>
      <c r="AN58" s="68"/>
      <c r="AO58" s="40"/>
      <c r="AP58" s="52"/>
      <c r="AQ58" s="41"/>
      <c r="AT58" s="181"/>
      <c r="AU58" s="181"/>
      <c r="AV58" s="181"/>
    </row>
    <row r="59" spans="1:48" s="42" customFormat="1" ht="8.1" customHeight="1" outlineLevel="2">
      <c r="A59" s="484"/>
      <c r="B59" s="438"/>
      <c r="C59" s="439" t="s">
        <v>92</v>
      </c>
      <c r="D59" s="440"/>
      <c r="E59" s="440"/>
      <c r="F59" s="440"/>
      <c r="G59" s="441"/>
      <c r="H59" s="46"/>
      <c r="I59" s="38">
        <v>0</v>
      </c>
      <c r="J59" s="38">
        <v>0</v>
      </c>
      <c r="K59" s="49">
        <v>1.2503173700000001</v>
      </c>
      <c r="L59" s="49">
        <v>0.59886799999999996</v>
      </c>
      <c r="M59" s="49"/>
      <c r="N59" s="49">
        <v>1.091194</v>
      </c>
      <c r="O59" s="49"/>
      <c r="P59" s="49">
        <v>1.269307</v>
      </c>
      <c r="Q59" s="38"/>
      <c r="R59" s="38">
        <v>-1.7090516299999998</v>
      </c>
      <c r="S59" s="38"/>
      <c r="T59" s="38">
        <v>3</v>
      </c>
      <c r="U59" s="38"/>
      <c r="V59" s="38">
        <v>2.04298</v>
      </c>
      <c r="W59" s="38"/>
      <c r="X59" s="38">
        <v>4.0973899999999999</v>
      </c>
      <c r="Y59" s="38">
        <v>2.8786</v>
      </c>
      <c r="Z59" s="38">
        <v>4.6882900000000003</v>
      </c>
      <c r="AA59" s="38"/>
      <c r="AB59" s="38">
        <v>4.7858216000000002</v>
      </c>
      <c r="AC59" s="38"/>
      <c r="AD59" s="50">
        <v>4.9772544640000005</v>
      </c>
      <c r="AE59" s="38"/>
      <c r="AF59" s="50">
        <v>5.176344642560001</v>
      </c>
      <c r="AG59" s="38"/>
      <c r="AH59" s="38">
        <v>5.3833984282624012</v>
      </c>
      <c r="AI59" s="50"/>
      <c r="AJ59" s="38">
        <v>5.5987343653928976</v>
      </c>
      <c r="AK59" s="38"/>
      <c r="AL59" s="50">
        <v>25.9215535002153</v>
      </c>
      <c r="AM59" s="63"/>
      <c r="AN59" s="69"/>
      <c r="AO59" s="40"/>
      <c r="AP59" s="52"/>
      <c r="AQ59" s="41"/>
      <c r="AT59" s="181"/>
      <c r="AU59" s="181"/>
      <c r="AV59" s="181"/>
    </row>
    <row r="60" spans="1:48" s="42" customFormat="1" ht="8.1" customHeight="1" outlineLevel="2">
      <c r="A60" s="484"/>
      <c r="B60" s="438"/>
      <c r="C60" s="439" t="s">
        <v>93</v>
      </c>
      <c r="D60" s="440"/>
      <c r="E60" s="440"/>
      <c r="F60" s="440"/>
      <c r="G60" s="441"/>
      <c r="H60" s="46"/>
      <c r="I60" s="38">
        <v>0</v>
      </c>
      <c r="J60" s="38">
        <v>0</v>
      </c>
      <c r="K60" s="49">
        <v>0.45747386000000001</v>
      </c>
      <c r="L60" s="49">
        <v>0.1125</v>
      </c>
      <c r="M60" s="49"/>
      <c r="N60" s="49">
        <v>0.113</v>
      </c>
      <c r="O60" s="49"/>
      <c r="P60" s="49">
        <v>0.113</v>
      </c>
      <c r="Q60" s="38"/>
      <c r="R60" s="38">
        <v>0.11897386000000003</v>
      </c>
      <c r="S60" s="38"/>
      <c r="T60" s="38">
        <v>0.78603911662959702</v>
      </c>
      <c r="U60" s="38"/>
      <c r="V60" s="38">
        <v>0.78</v>
      </c>
      <c r="W60" s="38"/>
      <c r="X60" s="38">
        <v>0.80885999999999991</v>
      </c>
      <c r="Y60" s="38">
        <v>0.81399999999999995</v>
      </c>
      <c r="Z60" s="38">
        <v>0.68950999999999996</v>
      </c>
      <c r="AA60" s="38"/>
      <c r="AB60" s="38">
        <v>0.64897000000000005</v>
      </c>
      <c r="AC60" s="38"/>
      <c r="AD60" s="50">
        <v>0.67492880000000011</v>
      </c>
      <c r="AE60" s="38"/>
      <c r="AF60" s="50">
        <v>0.70192595200000019</v>
      </c>
      <c r="AG60" s="38"/>
      <c r="AH60" s="38">
        <v>0.73000299008000025</v>
      </c>
      <c r="AI60" s="50"/>
      <c r="AJ60" s="38">
        <v>0.75920310968320026</v>
      </c>
      <c r="AK60" s="38"/>
      <c r="AL60" s="50">
        <v>3.5150308517632012</v>
      </c>
      <c r="AM60" s="63"/>
      <c r="AN60" s="69"/>
      <c r="AO60" s="40"/>
      <c r="AP60" s="52"/>
      <c r="AQ60" s="41"/>
      <c r="AT60" s="181"/>
      <c r="AU60" s="181"/>
      <c r="AV60" s="181"/>
    </row>
    <row r="61" spans="1:48" s="42" customFormat="1" ht="8.1" customHeight="1" outlineLevel="2">
      <c r="A61" s="484"/>
      <c r="B61" s="438"/>
      <c r="C61" s="439" t="s">
        <v>94</v>
      </c>
      <c r="D61" s="440"/>
      <c r="E61" s="440"/>
      <c r="F61" s="440"/>
      <c r="G61" s="441"/>
      <c r="H61" s="46"/>
      <c r="I61" s="38">
        <v>0</v>
      </c>
      <c r="J61" s="38">
        <v>0</v>
      </c>
      <c r="K61" s="49">
        <v>0.32366709999999999</v>
      </c>
      <c r="L61" s="49">
        <v>8.2900000000000001E-2</v>
      </c>
      <c r="M61" s="49"/>
      <c r="N61" s="49">
        <v>8.3199999999999996E-2</v>
      </c>
      <c r="O61" s="49"/>
      <c r="P61" s="49">
        <v>8.3199999999999996E-2</v>
      </c>
      <c r="Q61" s="38"/>
      <c r="R61" s="38">
        <v>7.4367099999999992E-2</v>
      </c>
      <c r="S61" s="38"/>
      <c r="T61" s="38">
        <v>0.54274</v>
      </c>
      <c r="U61" s="38"/>
      <c r="V61" s="38">
        <v>0.53700000000000003</v>
      </c>
      <c r="W61" s="38"/>
      <c r="X61" s="38">
        <v>0.55686899999999995</v>
      </c>
      <c r="Y61" s="38">
        <v>0.79259999999999997</v>
      </c>
      <c r="Z61" s="38">
        <v>0.55093999999999999</v>
      </c>
      <c r="AA61" s="38"/>
      <c r="AB61" s="38">
        <v>0.60143000000000002</v>
      </c>
      <c r="AC61" s="38"/>
      <c r="AD61" s="50">
        <v>0.62548720000000002</v>
      </c>
      <c r="AE61" s="38"/>
      <c r="AF61" s="50">
        <v>0.650506688</v>
      </c>
      <c r="AG61" s="38"/>
      <c r="AH61" s="38">
        <v>0.67652695551999997</v>
      </c>
      <c r="AI61" s="50"/>
      <c r="AJ61" s="38">
        <v>0.70358803374080003</v>
      </c>
      <c r="AK61" s="38"/>
      <c r="AL61" s="50">
        <v>3.2575388772608003</v>
      </c>
      <c r="AM61" s="63"/>
      <c r="AN61" s="69"/>
      <c r="AO61" s="40"/>
      <c r="AP61" s="52"/>
      <c r="AQ61" s="41"/>
      <c r="AT61" s="181"/>
      <c r="AU61" s="181"/>
      <c r="AV61" s="181"/>
    </row>
    <row r="62" spans="1:48" s="42" customFormat="1" ht="8.1" customHeight="1" outlineLevel="2">
      <c r="A62" s="484"/>
      <c r="B62" s="438"/>
      <c r="C62" s="439" t="s">
        <v>95</v>
      </c>
      <c r="D62" s="440"/>
      <c r="E62" s="440"/>
      <c r="F62" s="440"/>
      <c r="G62" s="441"/>
      <c r="H62" s="46"/>
      <c r="I62" s="38">
        <v>0</v>
      </c>
      <c r="J62" s="38">
        <v>0</v>
      </c>
      <c r="K62" s="49">
        <v>0.41774354000000002</v>
      </c>
      <c r="L62" s="49"/>
      <c r="M62" s="49"/>
      <c r="N62" s="49"/>
      <c r="O62" s="49"/>
      <c r="P62" s="49"/>
      <c r="Q62" s="49"/>
      <c r="R62" s="38">
        <v>0.41774354000000002</v>
      </c>
      <c r="S62" s="38"/>
      <c r="T62" s="38">
        <v>0.83724905000000005</v>
      </c>
      <c r="U62" s="38">
        <v>0</v>
      </c>
      <c r="V62" s="38">
        <v>0.43790000000000001</v>
      </c>
      <c r="W62" s="38">
        <v>0</v>
      </c>
      <c r="X62" s="38">
        <v>0.45410229999999996</v>
      </c>
      <c r="Y62" s="38">
        <v>0.6</v>
      </c>
      <c r="Z62" s="38">
        <v>0.48748000000000002</v>
      </c>
      <c r="AA62" s="38"/>
      <c r="AB62" s="38">
        <v>0.30368000000000001</v>
      </c>
      <c r="AC62" s="38"/>
      <c r="AD62" s="50">
        <v>0.31582720000000003</v>
      </c>
      <c r="AE62" s="38"/>
      <c r="AF62" s="50">
        <v>0.32846028800000004</v>
      </c>
      <c r="AG62" s="38"/>
      <c r="AH62" s="38">
        <v>0.34159869952000005</v>
      </c>
      <c r="AI62" s="50"/>
      <c r="AJ62" s="38">
        <v>0.35526264750080006</v>
      </c>
      <c r="AK62" s="38"/>
      <c r="AL62" s="50">
        <v>1.6448288350208002</v>
      </c>
      <c r="AM62" s="63"/>
      <c r="AN62" s="69"/>
      <c r="AO62" s="40"/>
      <c r="AP62" s="52"/>
      <c r="AQ62" s="41"/>
      <c r="AT62" s="181"/>
      <c r="AU62" s="181"/>
      <c r="AV62" s="181"/>
    </row>
    <row r="63" spans="1:48" s="42" customFormat="1" ht="8.1" customHeight="1" outlineLevel="1">
      <c r="A63" s="484" t="s">
        <v>96</v>
      </c>
      <c r="B63" s="438"/>
      <c r="C63" s="439" t="s">
        <v>97</v>
      </c>
      <c r="D63" s="440"/>
      <c r="E63" s="440"/>
      <c r="F63" s="440"/>
      <c r="G63" s="441"/>
      <c r="H63" s="46" t="s">
        <v>28</v>
      </c>
      <c r="I63" s="38">
        <v>0</v>
      </c>
      <c r="J63" s="38"/>
      <c r="K63" s="49">
        <v>12.119876139999999</v>
      </c>
      <c r="L63" s="49"/>
      <c r="M63" s="49"/>
      <c r="N63" s="49"/>
      <c r="O63" s="49"/>
      <c r="P63" s="49"/>
      <c r="Q63" s="49"/>
      <c r="R63" s="38">
        <v>12.119876139999999</v>
      </c>
      <c r="S63" s="38"/>
      <c r="T63" s="38">
        <v>0.31882068000000002</v>
      </c>
      <c r="U63" s="38">
        <v>0</v>
      </c>
      <c r="V63" s="38">
        <v>0.38507000000000002</v>
      </c>
      <c r="W63" s="38">
        <v>0</v>
      </c>
      <c r="X63" s="38">
        <v>0.39931759</v>
      </c>
      <c r="Y63" s="38">
        <v>0</v>
      </c>
      <c r="Z63" s="38">
        <v>0.43098999999999998</v>
      </c>
      <c r="AA63" s="38"/>
      <c r="AB63" s="38">
        <v>0.44822960000000001</v>
      </c>
      <c r="AC63" s="38"/>
      <c r="AD63" s="50">
        <v>0.46615878400000005</v>
      </c>
      <c r="AE63" s="38"/>
      <c r="AF63" s="50">
        <v>0.48480513536000008</v>
      </c>
      <c r="AG63" s="38"/>
      <c r="AH63" s="38">
        <v>0.50419734077440015</v>
      </c>
      <c r="AI63" s="50"/>
      <c r="AJ63" s="38">
        <v>0.52436523440537619</v>
      </c>
      <c r="AK63" s="38"/>
      <c r="AL63" s="50">
        <v>2.4277560945397765</v>
      </c>
      <c r="AM63" s="63"/>
      <c r="AN63" s="69"/>
      <c r="AO63" s="40"/>
      <c r="AP63" s="52"/>
      <c r="AQ63" s="41"/>
      <c r="AT63" s="181"/>
      <c r="AU63" s="181"/>
      <c r="AV63" s="181"/>
    </row>
    <row r="64" spans="1:48" s="61" customFormat="1" ht="8.1" customHeight="1" outlineLevel="1">
      <c r="A64" s="491" t="s">
        <v>98</v>
      </c>
      <c r="B64" s="492"/>
      <c r="C64" s="493" t="s">
        <v>99</v>
      </c>
      <c r="D64" s="494"/>
      <c r="E64" s="494"/>
      <c r="F64" s="494"/>
      <c r="G64" s="495"/>
      <c r="H64" s="58" t="s">
        <v>28</v>
      </c>
      <c r="I64" s="37">
        <v>22.497651339999997</v>
      </c>
      <c r="J64" s="37">
        <v>35.545869330000002</v>
      </c>
      <c r="K64" s="37">
        <v>80.14556533999999</v>
      </c>
      <c r="L64" s="37">
        <v>11.6342</v>
      </c>
      <c r="M64" s="37">
        <v>0</v>
      </c>
      <c r="N64" s="37">
        <v>10.325699999999999</v>
      </c>
      <c r="O64" s="37">
        <v>0</v>
      </c>
      <c r="P64" s="37">
        <v>30.423099999999998</v>
      </c>
      <c r="Q64" s="37">
        <v>0</v>
      </c>
      <c r="R64" s="38">
        <v>27.762565340000002</v>
      </c>
      <c r="S64" s="37"/>
      <c r="T64" s="37">
        <v>128.90354189999999</v>
      </c>
      <c r="U64" s="37">
        <v>0</v>
      </c>
      <c r="V64" s="37">
        <v>109.29680521</v>
      </c>
      <c r="W64" s="38">
        <v>29.353230969999998</v>
      </c>
      <c r="X64" s="37">
        <v>101.97850567440001</v>
      </c>
      <c r="Y64" s="37">
        <v>113.02752533</v>
      </c>
      <c r="Z64" s="37">
        <v>110.936654991</v>
      </c>
      <c r="AA64" s="37">
        <v>20.513000000000002</v>
      </c>
      <c r="AB64" s="37">
        <v>209.32441487784001</v>
      </c>
      <c r="AC64" s="37">
        <v>0</v>
      </c>
      <c r="AD64" s="37">
        <v>217.6973914729536</v>
      </c>
      <c r="AE64" s="37">
        <v>0</v>
      </c>
      <c r="AF64" s="37">
        <v>228.79432313187175</v>
      </c>
      <c r="AG64" s="37">
        <v>0</v>
      </c>
      <c r="AH64" s="37">
        <v>234.26249183314664</v>
      </c>
      <c r="AI64" s="37">
        <v>0</v>
      </c>
      <c r="AJ64" s="37">
        <v>245.8640035064725</v>
      </c>
      <c r="AK64" s="37"/>
      <c r="AL64" s="37">
        <v>1135.9426248222844</v>
      </c>
      <c r="AM64" s="70"/>
      <c r="AN64" s="37"/>
      <c r="AO64" s="40"/>
      <c r="AP64" s="60"/>
      <c r="AQ64" s="41"/>
      <c r="AT64" s="37">
        <v>11.049019655599992</v>
      </c>
      <c r="AU64" s="196">
        <v>9.7755123128997118E-2</v>
      </c>
      <c r="AV64" s="196"/>
    </row>
    <row r="65" spans="1:48" s="42" customFormat="1" ht="16.5" hidden="1" customHeight="1" outlineLevel="2">
      <c r="A65" s="414" t="s">
        <v>100</v>
      </c>
      <c r="B65" s="415"/>
      <c r="C65" s="43" t="s">
        <v>101</v>
      </c>
      <c r="D65" s="44"/>
      <c r="E65" s="44"/>
      <c r="F65" s="44"/>
      <c r="G65" s="45"/>
      <c r="H65" s="46" t="s">
        <v>28</v>
      </c>
      <c r="I65" s="38">
        <v>0</v>
      </c>
      <c r="J65" s="38">
        <v>0</v>
      </c>
      <c r="K65" s="38">
        <v>0</v>
      </c>
      <c r="L65" s="38"/>
      <c r="M65" s="38"/>
      <c r="N65" s="38"/>
      <c r="O65" s="38"/>
      <c r="P65" s="38"/>
      <c r="Q65" s="38"/>
      <c r="R65" s="38">
        <v>0</v>
      </c>
      <c r="S65" s="38"/>
      <c r="T65" s="38">
        <v>0</v>
      </c>
      <c r="U65" s="38">
        <v>0</v>
      </c>
      <c r="V65" s="38">
        <v>0</v>
      </c>
      <c r="W65" s="38">
        <v>0</v>
      </c>
      <c r="X65" s="38">
        <v>0</v>
      </c>
      <c r="Y65" s="38">
        <v>0</v>
      </c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  <c r="AK65" s="38"/>
      <c r="AL65" s="38">
        <v>0</v>
      </c>
      <c r="AM65" s="47">
        <v>0</v>
      </c>
      <c r="AN65" s="38"/>
      <c r="AO65" s="40"/>
      <c r="AP65" s="48"/>
      <c r="AQ65" s="41"/>
      <c r="AT65" s="181"/>
      <c r="AU65" s="181"/>
      <c r="AV65" s="181"/>
    </row>
    <row r="66" spans="1:48" s="42" customFormat="1" ht="16.5" customHeight="1" outlineLevel="1" collapsed="1">
      <c r="A66" s="484" t="s">
        <v>102</v>
      </c>
      <c r="B66" s="438"/>
      <c r="C66" s="439" t="s">
        <v>103</v>
      </c>
      <c r="D66" s="440"/>
      <c r="E66" s="440"/>
      <c r="F66" s="440"/>
      <c r="G66" s="441"/>
      <c r="H66" s="46" t="s">
        <v>28</v>
      </c>
      <c r="I66" s="38">
        <v>9.8229868299999996</v>
      </c>
      <c r="J66" s="38">
        <v>22.935796880000002</v>
      </c>
      <c r="K66" s="49">
        <v>68.139157119999993</v>
      </c>
      <c r="L66" s="49">
        <v>8.2119</v>
      </c>
      <c r="M66" s="49"/>
      <c r="N66" s="49">
        <v>6.8874999999999993</v>
      </c>
      <c r="O66" s="49"/>
      <c r="P66" s="49">
        <v>26.9848</v>
      </c>
      <c r="Q66" s="38"/>
      <c r="R66" s="38">
        <v>26.05495711999999</v>
      </c>
      <c r="S66" s="38"/>
      <c r="T66" s="38">
        <v>117.43070589999999</v>
      </c>
      <c r="U66" s="38"/>
      <c r="V66" s="38">
        <v>105.85542801</v>
      </c>
      <c r="W66" s="38">
        <v>29.353230969999998</v>
      </c>
      <c r="X66" s="38">
        <v>98.556000000000012</v>
      </c>
      <c r="Y66" s="38">
        <v>108.6833</v>
      </c>
      <c r="Z66" s="38">
        <v>96.832171070000001</v>
      </c>
      <c r="AA66" s="38">
        <v>20.513000000000002</v>
      </c>
      <c r="AB66" s="38">
        <v>197.024</v>
      </c>
      <c r="AC66" s="38">
        <v>0</v>
      </c>
      <c r="AD66" s="38">
        <v>204.90495999999999</v>
      </c>
      <c r="AE66" s="38">
        <v>0</v>
      </c>
      <c r="AF66" s="38">
        <v>213.1011584</v>
      </c>
      <c r="AG66" s="38">
        <v>0</v>
      </c>
      <c r="AH66" s="38">
        <v>221.62520473600003</v>
      </c>
      <c r="AI66" s="38">
        <v>0</v>
      </c>
      <c r="AJ66" s="38">
        <v>230.49021292544003</v>
      </c>
      <c r="AK66" s="38"/>
      <c r="AL66" s="50">
        <v>1067.14553606144</v>
      </c>
      <c r="AM66" s="63"/>
      <c r="AN66" s="38"/>
      <c r="AO66" s="40"/>
      <c r="AP66" s="40"/>
      <c r="AQ66" s="41"/>
      <c r="AT66" s="181"/>
      <c r="AU66" s="181"/>
      <c r="AV66" s="181"/>
    </row>
    <row r="67" spans="1:48" s="42" customFormat="1" ht="8.25" customHeight="1" outlineLevel="1">
      <c r="A67" s="484"/>
      <c r="B67" s="438"/>
      <c r="C67" s="439" t="s">
        <v>752</v>
      </c>
      <c r="D67" s="440"/>
      <c r="E67" s="440"/>
      <c r="F67" s="440"/>
      <c r="G67" s="441"/>
      <c r="H67" s="46"/>
      <c r="I67" s="38"/>
      <c r="J67" s="38"/>
      <c r="K67" s="49">
        <v>8.4963501299999997</v>
      </c>
      <c r="L67" s="49">
        <v>0</v>
      </c>
      <c r="M67" s="49">
        <v>0</v>
      </c>
      <c r="N67" s="49">
        <v>0</v>
      </c>
      <c r="O67" s="49"/>
      <c r="P67" s="49">
        <v>20.0702</v>
      </c>
      <c r="Q67" s="38"/>
      <c r="R67" s="38">
        <v>-11.57384987</v>
      </c>
      <c r="S67" s="38"/>
      <c r="T67" s="38">
        <v>17.238156029999999</v>
      </c>
      <c r="U67" s="38"/>
      <c r="V67" s="38">
        <v>17.238156029999999</v>
      </c>
      <c r="W67" s="38"/>
      <c r="X67" s="38"/>
      <c r="Y67" s="38"/>
      <c r="Z67" s="38">
        <v>13.06152</v>
      </c>
      <c r="AA67" s="38"/>
      <c r="AB67" s="38">
        <v>196.07599999999999</v>
      </c>
      <c r="AC67" s="38"/>
      <c r="AD67" s="50">
        <v>203.91904</v>
      </c>
      <c r="AE67" s="38"/>
      <c r="AF67" s="50">
        <v>212.07580160000001</v>
      </c>
      <c r="AG67" s="38"/>
      <c r="AH67" s="38">
        <v>220.55883366400002</v>
      </c>
      <c r="AI67" s="50"/>
      <c r="AJ67" s="38">
        <v>229.38118701056004</v>
      </c>
      <c r="AK67" s="38"/>
      <c r="AL67" s="50">
        <v>1062.0108622745602</v>
      </c>
      <c r="AM67" s="63"/>
      <c r="AN67" s="38"/>
      <c r="AO67" s="40"/>
      <c r="AP67" s="40"/>
      <c r="AQ67" s="41"/>
      <c r="AT67" s="181"/>
      <c r="AU67" s="181"/>
      <c r="AV67" s="181"/>
    </row>
    <row r="68" spans="1:48" s="42" customFormat="1" outlineLevel="1" collapsed="1">
      <c r="A68" s="484"/>
      <c r="B68" s="438"/>
      <c r="C68" s="439" t="s">
        <v>104</v>
      </c>
      <c r="D68" s="440"/>
      <c r="E68" s="440"/>
      <c r="F68" s="440"/>
      <c r="G68" s="441"/>
      <c r="H68" s="46"/>
      <c r="I68" s="38"/>
      <c r="J68" s="38"/>
      <c r="K68" s="49">
        <v>30.597239500000001</v>
      </c>
      <c r="L68" s="49">
        <v>0</v>
      </c>
      <c r="M68" s="49">
        <v>0</v>
      </c>
      <c r="N68" s="49">
        <v>0</v>
      </c>
      <c r="O68" s="49"/>
      <c r="P68" s="49">
        <v>20.0702</v>
      </c>
      <c r="Q68" s="38"/>
      <c r="R68" s="38">
        <v>10.527039500000001</v>
      </c>
      <c r="S68" s="38"/>
      <c r="T68" s="38">
        <v>74.910935109999997</v>
      </c>
      <c r="U68" s="38"/>
      <c r="V68" s="38">
        <v>80.375151720000005</v>
      </c>
      <c r="W68" s="38"/>
      <c r="X68" s="38">
        <v>78.043000000000006</v>
      </c>
      <c r="Y68" s="38">
        <v>78.302000000000007</v>
      </c>
      <c r="Z68" s="38">
        <v>83.77065107</v>
      </c>
      <c r="AA68" s="38"/>
      <c r="AB68" s="38">
        <v>0.94799999999999995</v>
      </c>
      <c r="AC68" s="38"/>
      <c r="AD68" s="50">
        <v>0.98592000000000002</v>
      </c>
      <c r="AE68" s="38"/>
      <c r="AF68" s="50">
        <v>1.0253568</v>
      </c>
      <c r="AG68" s="38"/>
      <c r="AH68" s="38">
        <v>1.0663710719999999</v>
      </c>
      <c r="AI68" s="50"/>
      <c r="AJ68" s="38">
        <v>1.1090259148799999</v>
      </c>
      <c r="AK68" s="38"/>
      <c r="AL68" s="50">
        <v>5.1346737868800005</v>
      </c>
      <c r="AM68" s="63"/>
      <c r="AN68" s="38"/>
      <c r="AO68" s="40"/>
      <c r="AP68" s="40"/>
      <c r="AQ68" s="41"/>
      <c r="AT68" s="181"/>
      <c r="AU68" s="181"/>
      <c r="AV68" s="181"/>
    </row>
    <row r="69" spans="1:48" s="42" customFormat="1" ht="10.5" customHeight="1" outlineLevel="2">
      <c r="A69" s="484" t="s">
        <v>105</v>
      </c>
      <c r="B69" s="438"/>
      <c r="C69" s="439" t="s">
        <v>106</v>
      </c>
      <c r="D69" s="440"/>
      <c r="E69" s="440"/>
      <c r="F69" s="440"/>
      <c r="G69" s="441"/>
      <c r="H69" s="46" t="s">
        <v>28</v>
      </c>
      <c r="I69" s="38">
        <v>0</v>
      </c>
      <c r="J69" s="38">
        <v>0</v>
      </c>
      <c r="K69" s="38">
        <v>0</v>
      </c>
      <c r="L69" s="38"/>
      <c r="M69" s="38"/>
      <c r="N69" s="38"/>
      <c r="O69" s="38"/>
      <c r="P69" s="38"/>
      <c r="Q69" s="38"/>
      <c r="R69" s="38">
        <v>0</v>
      </c>
      <c r="S69" s="38"/>
      <c r="T69" s="38">
        <v>0</v>
      </c>
      <c r="U69" s="38">
        <v>0</v>
      </c>
      <c r="V69" s="38">
        <v>0</v>
      </c>
      <c r="W69" s="38">
        <v>0</v>
      </c>
      <c r="X69" s="38">
        <v>0</v>
      </c>
      <c r="Y69" s="38">
        <v>0</v>
      </c>
      <c r="Z69" s="38"/>
      <c r="AA69" s="38"/>
      <c r="AB69" s="38"/>
      <c r="AC69" s="38"/>
      <c r="AD69" s="50">
        <v>0</v>
      </c>
      <c r="AE69" s="38"/>
      <c r="AF69" s="50">
        <v>0</v>
      </c>
      <c r="AG69" s="38"/>
      <c r="AH69" s="38"/>
      <c r="AI69" s="38"/>
      <c r="AJ69" s="38"/>
      <c r="AK69" s="38"/>
      <c r="AL69" s="50">
        <v>0</v>
      </c>
      <c r="AM69" s="47">
        <v>0</v>
      </c>
      <c r="AN69" s="38"/>
      <c r="AO69" s="40"/>
      <c r="AP69" s="48"/>
      <c r="AQ69" s="41"/>
      <c r="AT69" s="181"/>
      <c r="AU69" s="181"/>
      <c r="AV69" s="181"/>
    </row>
    <row r="70" spans="1:48" s="42" customFormat="1" ht="0.75" hidden="1" customHeight="1" outlineLevel="2">
      <c r="A70" s="484" t="s">
        <v>107</v>
      </c>
      <c r="B70" s="438"/>
      <c r="C70" s="439" t="s">
        <v>108</v>
      </c>
      <c r="D70" s="440"/>
      <c r="E70" s="440"/>
      <c r="F70" s="440"/>
      <c r="G70" s="441"/>
      <c r="H70" s="46" t="s">
        <v>28</v>
      </c>
      <c r="I70" s="38">
        <v>0</v>
      </c>
      <c r="J70" s="38">
        <v>0</v>
      </c>
      <c r="K70" s="38">
        <v>0</v>
      </c>
      <c r="L70" s="38"/>
      <c r="M70" s="38"/>
      <c r="N70" s="38"/>
      <c r="O70" s="38"/>
      <c r="P70" s="38"/>
      <c r="Q70" s="38"/>
      <c r="R70" s="38">
        <v>0</v>
      </c>
      <c r="S70" s="38"/>
      <c r="T70" s="38">
        <v>0</v>
      </c>
      <c r="U70" s="38">
        <v>0</v>
      </c>
      <c r="V70" s="38">
        <v>0</v>
      </c>
      <c r="W70" s="38">
        <v>0</v>
      </c>
      <c r="X70" s="38">
        <v>0</v>
      </c>
      <c r="Y70" s="38">
        <v>0</v>
      </c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50">
        <v>0</v>
      </c>
      <c r="AM70" s="47">
        <v>0</v>
      </c>
      <c r="AN70" s="38"/>
      <c r="AO70" s="40"/>
      <c r="AP70" s="48"/>
      <c r="AQ70" s="41"/>
      <c r="AT70" s="181"/>
      <c r="AU70" s="181"/>
      <c r="AV70" s="181"/>
    </row>
    <row r="71" spans="1:48" s="42" customFormat="1" ht="9" customHeight="1" outlineLevel="1" collapsed="1">
      <c r="A71" s="484" t="s">
        <v>109</v>
      </c>
      <c r="B71" s="438"/>
      <c r="C71" s="439" t="s">
        <v>110</v>
      </c>
      <c r="D71" s="440"/>
      <c r="E71" s="440"/>
      <c r="F71" s="440"/>
      <c r="G71" s="441"/>
      <c r="H71" s="46" t="s">
        <v>28</v>
      </c>
      <c r="I71" s="38">
        <v>12.674664509999999</v>
      </c>
      <c r="J71" s="38">
        <v>12.610072449999999</v>
      </c>
      <c r="K71" s="38">
        <v>12.006408220000001</v>
      </c>
      <c r="L71" s="38">
        <v>3.4222999999999999</v>
      </c>
      <c r="M71" s="38">
        <v>0</v>
      </c>
      <c r="N71" s="38">
        <v>3.4382000000000001</v>
      </c>
      <c r="O71" s="38">
        <v>0</v>
      </c>
      <c r="P71" s="38">
        <v>3.4382999999999999</v>
      </c>
      <c r="Q71" s="38">
        <v>0</v>
      </c>
      <c r="R71" s="38">
        <v>1.7076082200000009</v>
      </c>
      <c r="S71" s="38"/>
      <c r="T71" s="38">
        <v>11.472836000000001</v>
      </c>
      <c r="U71" s="38">
        <v>0</v>
      </c>
      <c r="V71" s="38">
        <v>3.4413771999999998</v>
      </c>
      <c r="W71" s="38">
        <v>0</v>
      </c>
      <c r="X71" s="38">
        <v>3.4225056744</v>
      </c>
      <c r="Y71" s="38">
        <v>4.3442253300000004</v>
      </c>
      <c r="Z71" s="38">
        <v>14.104483921</v>
      </c>
      <c r="AA71" s="38">
        <v>0</v>
      </c>
      <c r="AB71" s="38">
        <v>12.30041487784</v>
      </c>
      <c r="AC71" s="38">
        <v>0</v>
      </c>
      <c r="AD71" s="38">
        <v>12.792431472953599</v>
      </c>
      <c r="AE71" s="38">
        <v>0</v>
      </c>
      <c r="AF71" s="38">
        <v>15.693164731871743</v>
      </c>
      <c r="AG71" s="38">
        <v>0</v>
      </c>
      <c r="AH71" s="38">
        <v>12.637287097146613</v>
      </c>
      <c r="AI71" s="38">
        <v>0</v>
      </c>
      <c r="AJ71" s="38">
        <v>15.373790581032479</v>
      </c>
      <c r="AK71" s="38">
        <v>0</v>
      </c>
      <c r="AL71" s="50">
        <v>68.797088760844431</v>
      </c>
      <c r="AM71" s="51"/>
      <c r="AN71" s="38"/>
      <c r="AO71" s="40"/>
      <c r="AP71" s="40"/>
      <c r="AQ71" s="41"/>
      <c r="AT71" s="181"/>
      <c r="AU71" s="181"/>
      <c r="AV71" s="181"/>
    </row>
    <row r="72" spans="1:48" s="42" customFormat="1" ht="8.1" customHeight="1" outlineLevel="2">
      <c r="A72" s="414"/>
      <c r="B72" s="415"/>
      <c r="C72" s="439" t="s">
        <v>111</v>
      </c>
      <c r="D72" s="440"/>
      <c r="E72" s="440"/>
      <c r="F72" s="440"/>
      <c r="G72" s="441"/>
      <c r="H72" s="46" t="s">
        <v>28</v>
      </c>
      <c r="I72" s="38">
        <v>0.40152700000000002</v>
      </c>
      <c r="J72" s="38">
        <v>0.35011599999999998</v>
      </c>
      <c r="K72" s="49">
        <v>0.26544400000000001</v>
      </c>
      <c r="L72" s="49">
        <v>9.1200000000000003E-2</v>
      </c>
      <c r="M72" s="49"/>
      <c r="N72" s="49">
        <v>9.1200000000000003E-2</v>
      </c>
      <c r="O72" s="49"/>
      <c r="P72" s="49">
        <v>9.1200000000000003E-2</v>
      </c>
      <c r="Q72" s="38"/>
      <c r="R72" s="38">
        <v>-8.1559999999999966E-3</v>
      </c>
      <c r="S72" s="38"/>
      <c r="T72" s="38">
        <v>0.69599999999999995</v>
      </c>
      <c r="U72" s="38"/>
      <c r="V72" s="38">
        <v>0.16439999999999999</v>
      </c>
      <c r="W72" s="38"/>
      <c r="X72" s="38">
        <v>0.17048279999999999</v>
      </c>
      <c r="Y72" s="38">
        <v>0.62819999999999998</v>
      </c>
      <c r="Z72" s="38">
        <v>0.31763999999999998</v>
      </c>
      <c r="AA72" s="38"/>
      <c r="AB72" s="38">
        <v>0.50090999999999997</v>
      </c>
      <c r="AC72" s="38"/>
      <c r="AD72" s="50">
        <v>0.52094640000000003</v>
      </c>
      <c r="AE72" s="38"/>
      <c r="AF72" s="50">
        <v>0.54178425600000002</v>
      </c>
      <c r="AG72" s="38"/>
      <c r="AH72" s="38">
        <v>0.56345562624000001</v>
      </c>
      <c r="AI72" s="50"/>
      <c r="AJ72" s="38">
        <v>0.58599385128960002</v>
      </c>
      <c r="AK72" s="38"/>
      <c r="AL72" s="50">
        <v>2.7130901335296</v>
      </c>
      <c r="AM72" s="63"/>
      <c r="AN72" s="38"/>
      <c r="AO72" s="40"/>
      <c r="AP72" s="52"/>
      <c r="AQ72" s="41"/>
      <c r="AT72" s="181"/>
      <c r="AU72" s="181"/>
      <c r="AV72" s="181"/>
    </row>
    <row r="73" spans="1:48" s="42" customFormat="1" ht="8.1" customHeight="1" outlineLevel="2">
      <c r="A73" s="414"/>
      <c r="B73" s="415"/>
      <c r="C73" s="439" t="s">
        <v>112</v>
      </c>
      <c r="D73" s="440"/>
      <c r="E73" s="440"/>
      <c r="F73" s="440"/>
      <c r="G73" s="441"/>
      <c r="H73" s="46" t="s">
        <v>28</v>
      </c>
      <c r="I73" s="38">
        <v>3.2674699199999999</v>
      </c>
      <c r="J73" s="38">
        <v>3.5642605999999994</v>
      </c>
      <c r="K73" s="49">
        <v>3.6605056399999998</v>
      </c>
      <c r="L73" s="49">
        <v>0.82410000000000005</v>
      </c>
      <c r="M73" s="49"/>
      <c r="N73" s="49">
        <v>0.84</v>
      </c>
      <c r="O73" s="49"/>
      <c r="P73" s="49">
        <v>0.84</v>
      </c>
      <c r="Q73" s="38"/>
      <c r="R73" s="38">
        <v>1.15640564</v>
      </c>
      <c r="S73" s="38"/>
      <c r="T73" s="38">
        <v>3.2</v>
      </c>
      <c r="U73" s="38"/>
      <c r="V73" s="38">
        <v>3.089</v>
      </c>
      <c r="W73" s="38"/>
      <c r="X73" s="38">
        <v>3.2032929999999999</v>
      </c>
      <c r="Y73" s="38">
        <v>3.5345453299999998</v>
      </c>
      <c r="Z73" s="38">
        <v>4.3953300000000004</v>
      </c>
      <c r="AA73" s="38"/>
      <c r="AB73" s="38">
        <v>3.9180000000000001</v>
      </c>
      <c r="AC73" s="38"/>
      <c r="AD73" s="50">
        <v>4.0747200000000001</v>
      </c>
      <c r="AE73" s="38"/>
      <c r="AF73" s="50">
        <v>4.2377088000000001</v>
      </c>
      <c r="AG73" s="38"/>
      <c r="AH73" s="38">
        <v>4.4072171520000003</v>
      </c>
      <c r="AI73" s="50"/>
      <c r="AJ73" s="38">
        <v>4.5835058380800007</v>
      </c>
      <c r="AK73" s="38"/>
      <c r="AL73" s="50">
        <v>21.22115179008</v>
      </c>
      <c r="AM73" s="63"/>
      <c r="AN73" s="38"/>
      <c r="AO73" s="40"/>
      <c r="AP73" s="52"/>
      <c r="AQ73" s="41"/>
      <c r="AT73" s="181"/>
      <c r="AU73" s="181"/>
      <c r="AV73" s="181"/>
    </row>
    <row r="74" spans="1:48" s="42" customFormat="1" ht="8.1" customHeight="1" outlineLevel="2">
      <c r="A74" s="414"/>
      <c r="B74" s="415"/>
      <c r="C74" s="439" t="s">
        <v>113</v>
      </c>
      <c r="D74" s="440"/>
      <c r="E74" s="440"/>
      <c r="F74" s="440"/>
      <c r="G74" s="441"/>
      <c r="H74" s="46" t="s">
        <v>28</v>
      </c>
      <c r="I74" s="38">
        <v>1.0842634800000002</v>
      </c>
      <c r="J74" s="38">
        <v>0.83226316000000011</v>
      </c>
      <c r="K74" s="49">
        <v>-3.912070000000005E-2</v>
      </c>
      <c r="L74" s="49">
        <v>0.54400000000000004</v>
      </c>
      <c r="M74" s="49"/>
      <c r="N74" s="49">
        <v>0.54400000000000004</v>
      </c>
      <c r="O74" s="49"/>
      <c r="P74" s="49">
        <v>0.54410000000000003</v>
      </c>
      <c r="Q74" s="38"/>
      <c r="R74" s="38">
        <v>-1.6712207000000001</v>
      </c>
      <c r="S74" s="38"/>
      <c r="T74" s="38"/>
      <c r="U74" s="38"/>
      <c r="V74" s="38">
        <v>0.109</v>
      </c>
      <c r="W74" s="38"/>
      <c r="X74" s="38"/>
      <c r="Y74" s="38">
        <v>3.3799999999999997E-2</v>
      </c>
      <c r="Z74" s="38">
        <v>0</v>
      </c>
      <c r="AA74" s="38"/>
      <c r="AB74" s="38">
        <v>0</v>
      </c>
      <c r="AC74" s="38"/>
      <c r="AD74" s="50">
        <v>0</v>
      </c>
      <c r="AE74" s="38"/>
      <c r="AF74" s="50">
        <v>0</v>
      </c>
      <c r="AG74" s="38"/>
      <c r="AH74" s="38">
        <v>0</v>
      </c>
      <c r="AI74" s="50"/>
      <c r="AJ74" s="38">
        <v>0</v>
      </c>
      <c r="AK74" s="38"/>
      <c r="AL74" s="50">
        <v>0</v>
      </c>
      <c r="AM74" s="63"/>
      <c r="AN74" s="38"/>
      <c r="AO74" s="40"/>
      <c r="AP74" s="52"/>
      <c r="AQ74" s="41"/>
      <c r="AT74" s="181"/>
      <c r="AU74" s="181"/>
      <c r="AV74" s="181"/>
    </row>
    <row r="75" spans="1:48" s="42" customFormat="1" ht="8.1" customHeight="1" outlineLevel="2">
      <c r="A75" s="414"/>
      <c r="B75" s="415"/>
      <c r="C75" s="439" t="s">
        <v>114</v>
      </c>
      <c r="D75" s="440"/>
      <c r="E75" s="440"/>
      <c r="F75" s="440"/>
      <c r="G75" s="441"/>
      <c r="H75" s="46" t="s">
        <v>28</v>
      </c>
      <c r="I75" s="38">
        <v>0.10013348999999999</v>
      </c>
      <c r="J75" s="38">
        <v>9.2200649999999995E-2</v>
      </c>
      <c r="K75" s="49">
        <v>0.28030724000000001</v>
      </c>
      <c r="L75" s="49">
        <v>2.6749999999999999E-2</v>
      </c>
      <c r="M75" s="49"/>
      <c r="N75" s="49">
        <v>2.6749999999999999E-2</v>
      </c>
      <c r="O75" s="49"/>
      <c r="P75" s="49">
        <v>2.6749999999999999E-2</v>
      </c>
      <c r="Q75" s="38"/>
      <c r="R75" s="38">
        <v>0.20005724000000003</v>
      </c>
      <c r="S75" s="38"/>
      <c r="T75" s="38">
        <v>0.15212000000000001</v>
      </c>
      <c r="U75" s="38"/>
      <c r="V75" s="38">
        <v>4.6991199999999997E-2</v>
      </c>
      <c r="W75" s="38"/>
      <c r="X75" s="38">
        <v>4.8729874399999991E-2</v>
      </c>
      <c r="Y75" s="38">
        <v>0.12064</v>
      </c>
      <c r="Z75" s="38">
        <v>0.337023921</v>
      </c>
      <c r="AA75" s="38"/>
      <c r="AB75" s="38">
        <v>0.35050487784000001</v>
      </c>
      <c r="AC75" s="38"/>
      <c r="AD75" s="50">
        <v>0.36452507295360004</v>
      </c>
      <c r="AE75" s="38"/>
      <c r="AF75" s="50">
        <v>0.37910607587174405</v>
      </c>
      <c r="AG75" s="38"/>
      <c r="AH75" s="38">
        <v>0.39427031890661385</v>
      </c>
      <c r="AI75" s="50"/>
      <c r="AJ75" s="38">
        <v>0.41004113166287842</v>
      </c>
      <c r="AK75" s="38"/>
      <c r="AL75" s="50">
        <v>1.8984474772348363</v>
      </c>
      <c r="AM75" s="63"/>
      <c r="AN75" s="38"/>
      <c r="AO75" s="40"/>
      <c r="AP75" s="52"/>
      <c r="AQ75" s="41"/>
      <c r="AT75" s="181"/>
      <c r="AU75" s="181"/>
      <c r="AV75" s="181"/>
    </row>
    <row r="76" spans="1:48" s="42" customFormat="1" ht="8.1" customHeight="1" outlineLevel="2">
      <c r="A76" s="414"/>
      <c r="B76" s="415"/>
      <c r="C76" s="439" t="s">
        <v>115</v>
      </c>
      <c r="D76" s="440"/>
      <c r="E76" s="440"/>
      <c r="F76" s="440"/>
      <c r="G76" s="441"/>
      <c r="H76" s="46" t="s">
        <v>28</v>
      </c>
      <c r="I76" s="38">
        <v>2.5434000000000002E-2</v>
      </c>
      <c r="J76" s="38">
        <v>2.6370000000000001E-2</v>
      </c>
      <c r="K76" s="49">
        <v>3.3413999999999999E-2</v>
      </c>
      <c r="L76" s="49">
        <v>0</v>
      </c>
      <c r="M76" s="49"/>
      <c r="N76" s="49">
        <v>0</v>
      </c>
      <c r="O76" s="49"/>
      <c r="P76" s="49">
        <v>0</v>
      </c>
      <c r="Q76" s="38"/>
      <c r="R76" s="38">
        <v>3.3413999999999999E-2</v>
      </c>
      <c r="S76" s="38"/>
      <c r="T76" s="38">
        <v>0.32525999999999999</v>
      </c>
      <c r="U76" s="38"/>
      <c r="V76" s="38">
        <v>3.1986000000000001E-2</v>
      </c>
      <c r="W76" s="38"/>
      <c r="X76" s="38">
        <v>0</v>
      </c>
      <c r="Y76" s="38">
        <v>2.7039999999999998E-2</v>
      </c>
      <c r="Z76" s="38">
        <v>0</v>
      </c>
      <c r="AA76" s="38"/>
      <c r="AB76" s="38">
        <v>0</v>
      </c>
      <c r="AC76" s="38"/>
      <c r="AD76" s="50">
        <v>0</v>
      </c>
      <c r="AE76" s="38"/>
      <c r="AF76" s="50">
        <v>0</v>
      </c>
      <c r="AG76" s="38"/>
      <c r="AH76" s="38">
        <v>0</v>
      </c>
      <c r="AI76" s="50"/>
      <c r="AJ76" s="38">
        <v>0</v>
      </c>
      <c r="AK76" s="38"/>
      <c r="AL76" s="50">
        <v>0</v>
      </c>
      <c r="AM76" s="63"/>
      <c r="AN76" s="38"/>
      <c r="AO76" s="40"/>
      <c r="AP76" s="52"/>
      <c r="AQ76" s="41"/>
      <c r="AT76" s="181"/>
      <c r="AU76" s="181"/>
      <c r="AV76" s="181"/>
    </row>
    <row r="77" spans="1:48" s="42" customFormat="1" ht="8.1" customHeight="1" outlineLevel="2">
      <c r="A77" s="414"/>
      <c r="B77" s="415"/>
      <c r="C77" s="439" t="s">
        <v>753</v>
      </c>
      <c r="D77" s="440"/>
      <c r="E77" s="440"/>
      <c r="F77" s="440"/>
      <c r="G77" s="441"/>
      <c r="H77" s="46" t="s">
        <v>28</v>
      </c>
      <c r="I77" s="38">
        <v>7.7958366200000002</v>
      </c>
      <c r="J77" s="38">
        <v>7.7448620400000001</v>
      </c>
      <c r="K77" s="49">
        <v>7.8058580400000004</v>
      </c>
      <c r="L77" s="49">
        <v>1.93625</v>
      </c>
      <c r="M77" s="49"/>
      <c r="N77" s="49">
        <v>1.93625</v>
      </c>
      <c r="O77" s="49"/>
      <c r="P77" s="49">
        <v>1.93625</v>
      </c>
      <c r="Q77" s="38"/>
      <c r="R77" s="38">
        <v>1.9971080399999999</v>
      </c>
      <c r="S77" s="38"/>
      <c r="T77" s="38">
        <v>7.099456</v>
      </c>
      <c r="U77" s="38"/>
      <c r="V77" s="38">
        <v>0</v>
      </c>
      <c r="W77" s="38">
        <v>0</v>
      </c>
      <c r="X77" s="38">
        <v>0</v>
      </c>
      <c r="Y77" s="38">
        <v>0</v>
      </c>
      <c r="Z77" s="38">
        <v>9.0544899999999995</v>
      </c>
      <c r="AA77" s="38"/>
      <c r="AB77" s="38">
        <v>7.5309999999999997</v>
      </c>
      <c r="AC77" s="38"/>
      <c r="AD77" s="50">
        <v>7.8322399999999996</v>
      </c>
      <c r="AE77" s="38"/>
      <c r="AF77" s="50">
        <v>10.534565600000001</v>
      </c>
      <c r="AG77" s="38"/>
      <c r="AH77" s="38">
        <v>7.2723439999999995</v>
      </c>
      <c r="AI77" s="50"/>
      <c r="AJ77" s="38">
        <v>9.7942497599999996</v>
      </c>
      <c r="AK77" s="38"/>
      <c r="AL77" s="50">
        <v>42.964399359999994</v>
      </c>
      <c r="AM77" s="63"/>
      <c r="AN77" s="38"/>
      <c r="AO77" s="40"/>
      <c r="AP77" s="52"/>
      <c r="AQ77" s="41"/>
      <c r="AT77" s="181"/>
      <c r="AU77" s="181"/>
      <c r="AV77" s="181"/>
    </row>
    <row r="78" spans="1:48" s="61" customFormat="1" ht="8.1" customHeight="1" outlineLevel="1">
      <c r="A78" s="491" t="s">
        <v>116</v>
      </c>
      <c r="B78" s="492"/>
      <c r="C78" s="493" t="s">
        <v>117</v>
      </c>
      <c r="D78" s="494"/>
      <c r="E78" s="494"/>
      <c r="F78" s="494"/>
      <c r="G78" s="495"/>
      <c r="H78" s="58" t="s">
        <v>28</v>
      </c>
      <c r="I78" s="37">
        <v>97.360052690000003</v>
      </c>
      <c r="J78" s="37">
        <v>95.767972789999988</v>
      </c>
      <c r="K78" s="49">
        <v>120.47217914000001</v>
      </c>
      <c r="L78" s="49">
        <v>27.877974999999999</v>
      </c>
      <c r="M78" s="49"/>
      <c r="N78" s="49">
        <v>27.877974999999999</v>
      </c>
      <c r="O78" s="49"/>
      <c r="P78" s="49">
        <v>27.877974999999999</v>
      </c>
      <c r="Q78" s="37"/>
      <c r="R78" s="38">
        <v>36.838254140000025</v>
      </c>
      <c r="S78" s="37"/>
      <c r="T78" s="37">
        <v>128.24700000000001</v>
      </c>
      <c r="U78" s="37"/>
      <c r="V78" s="37">
        <v>125.94499999999999</v>
      </c>
      <c r="W78" s="38">
        <v>0</v>
      </c>
      <c r="X78" s="37">
        <v>135.47727586130301</v>
      </c>
      <c r="Y78" s="37">
        <v>116.937</v>
      </c>
      <c r="Z78" s="37">
        <v>141.02963</v>
      </c>
      <c r="AA78" s="37"/>
      <c r="AB78" s="37">
        <v>208.15800000000002</v>
      </c>
      <c r="AC78" s="37"/>
      <c r="AD78" s="37">
        <v>216.48432000000003</v>
      </c>
      <c r="AE78" s="37"/>
      <c r="AF78" s="37">
        <v>225.14369280000003</v>
      </c>
      <c r="AG78" s="37"/>
      <c r="AH78" s="37">
        <v>234.14944051200004</v>
      </c>
      <c r="AI78" s="37"/>
      <c r="AJ78" s="37">
        <v>243.51541813248005</v>
      </c>
      <c r="AK78" s="37"/>
      <c r="AL78" s="37">
        <v>1127.4508714444803</v>
      </c>
      <c r="AM78" s="71"/>
      <c r="AN78" s="37"/>
      <c r="AO78" s="40"/>
      <c r="AP78" s="60"/>
      <c r="AQ78" s="41"/>
      <c r="AT78" s="37">
        <v>-18.540275861303016</v>
      </c>
      <c r="AU78" s="196">
        <v>-0.15854926893372515</v>
      </c>
      <c r="AV78" s="196"/>
    </row>
    <row r="79" spans="1:48" s="61" customFormat="1" ht="8.1" customHeight="1" outlineLevel="1">
      <c r="A79" s="491" t="s">
        <v>118</v>
      </c>
      <c r="B79" s="492"/>
      <c r="C79" s="493" t="s">
        <v>119</v>
      </c>
      <c r="D79" s="494"/>
      <c r="E79" s="494"/>
      <c r="F79" s="494"/>
      <c r="G79" s="495"/>
      <c r="H79" s="58" t="s">
        <v>28</v>
      </c>
      <c r="I79" s="37">
        <v>7.6710031600000006</v>
      </c>
      <c r="J79" s="37">
        <v>17.979187360000001</v>
      </c>
      <c r="K79" s="49">
        <v>35.446883480000004</v>
      </c>
      <c r="L79" s="49">
        <v>8.75</v>
      </c>
      <c r="M79" s="49"/>
      <c r="N79" s="49">
        <v>8.75</v>
      </c>
      <c r="O79" s="49"/>
      <c r="P79" s="49">
        <v>8.75</v>
      </c>
      <c r="Q79" s="37">
        <v>7.923</v>
      </c>
      <c r="R79" s="38">
        <v>9.1968834800000039</v>
      </c>
      <c r="S79" s="37"/>
      <c r="T79" s="37">
        <v>35.183123368910501</v>
      </c>
      <c r="U79" s="37"/>
      <c r="V79" s="37">
        <v>36.799999999999997</v>
      </c>
      <c r="W79" s="38">
        <v>32.299999999999997</v>
      </c>
      <c r="X79" s="37">
        <v>30.776</v>
      </c>
      <c r="Y79" s="37">
        <v>38.283428659999998</v>
      </c>
      <c r="Z79" s="37">
        <v>32.424610000000001</v>
      </c>
      <c r="AA79" s="37"/>
      <c r="AB79" s="37">
        <v>28.154489999999999</v>
      </c>
      <c r="AC79" s="37"/>
      <c r="AD79" s="37">
        <v>28.154489999999999</v>
      </c>
      <c r="AE79" s="37">
        <v>28.153600000000001</v>
      </c>
      <c r="AF79" s="37">
        <v>28.154489999999999</v>
      </c>
      <c r="AG79" s="37">
        <v>28.153600000000001</v>
      </c>
      <c r="AH79" s="37">
        <v>28.154489999999999</v>
      </c>
      <c r="AI79" s="37">
        <v>28.153600000000001</v>
      </c>
      <c r="AJ79" s="37">
        <v>28.154489999999999</v>
      </c>
      <c r="AK79" s="37"/>
      <c r="AL79" s="37">
        <v>140.77244999999999</v>
      </c>
      <c r="AM79" s="71"/>
      <c r="AN79" s="37"/>
      <c r="AO79" s="207"/>
      <c r="AP79" s="60"/>
      <c r="AQ79" s="41"/>
      <c r="AT79" s="37">
        <v>7.5074286599999986</v>
      </c>
      <c r="AU79" s="196">
        <v>0.19610126163657984</v>
      </c>
      <c r="AV79" s="196"/>
    </row>
    <row r="80" spans="1:48" s="61" customFormat="1" ht="8.1" customHeight="1" outlineLevel="1">
      <c r="A80" s="491" t="s">
        <v>120</v>
      </c>
      <c r="B80" s="492"/>
      <c r="C80" s="493" t="s">
        <v>121</v>
      </c>
      <c r="D80" s="494"/>
      <c r="E80" s="494"/>
      <c r="F80" s="494"/>
      <c r="G80" s="495"/>
      <c r="H80" s="58" t="s">
        <v>28</v>
      </c>
      <c r="I80" s="72">
        <v>6.933889E-2</v>
      </c>
      <c r="J80" s="72">
        <v>7.4092000000000005E-2</v>
      </c>
      <c r="K80" s="72">
        <v>0.10929</v>
      </c>
      <c r="L80" s="72">
        <v>1.8523000000000001E-2</v>
      </c>
      <c r="M80" s="72">
        <v>0</v>
      </c>
      <c r="N80" s="72">
        <v>1.8523000000000001E-2</v>
      </c>
      <c r="O80" s="72">
        <v>0</v>
      </c>
      <c r="P80" s="72">
        <v>1.8523000000000001E-2</v>
      </c>
      <c r="Q80" s="72">
        <v>0</v>
      </c>
      <c r="R80" s="38">
        <v>5.3721000000000005E-2</v>
      </c>
      <c r="S80" s="37"/>
      <c r="T80" s="37">
        <v>1.04941</v>
      </c>
      <c r="U80" s="37">
        <v>0</v>
      </c>
      <c r="V80" s="37">
        <v>0.11149000000000001</v>
      </c>
      <c r="W80" s="38">
        <v>0</v>
      </c>
      <c r="X80" s="37">
        <v>1.7177899999999999</v>
      </c>
      <c r="Y80" s="37">
        <v>3.2</v>
      </c>
      <c r="Z80" s="37">
        <v>2.9530400000000001</v>
      </c>
      <c r="AA80" s="37">
        <v>0</v>
      </c>
      <c r="AB80" s="37">
        <v>3.0711616000000004</v>
      </c>
      <c r="AC80" s="37">
        <v>0</v>
      </c>
      <c r="AD80" s="37">
        <v>2.8580760000000001</v>
      </c>
      <c r="AE80" s="37">
        <v>0</v>
      </c>
      <c r="AF80" s="37">
        <v>2.9723990400000004</v>
      </c>
      <c r="AG80" s="37">
        <v>0</v>
      </c>
      <c r="AH80" s="37">
        <v>3.0912950016000007</v>
      </c>
      <c r="AI80" s="37">
        <v>0</v>
      </c>
      <c r="AJ80" s="37">
        <v>3.2149468016640008</v>
      </c>
      <c r="AK80" s="37">
        <v>0</v>
      </c>
      <c r="AL80" s="37">
        <v>15.207878443264002</v>
      </c>
      <c r="AM80" s="73"/>
      <c r="AN80" s="72"/>
      <c r="AO80" s="40"/>
      <c r="AP80" s="40"/>
      <c r="AQ80" s="41"/>
      <c r="AT80" s="37">
        <v>1.4822100000000002</v>
      </c>
      <c r="AU80" s="196">
        <v>0.46319062500000008</v>
      </c>
      <c r="AV80" s="196"/>
    </row>
    <row r="81" spans="1:48" s="42" customFormat="1" ht="8.1" customHeight="1" outlineLevel="2">
      <c r="A81" s="484" t="s">
        <v>122</v>
      </c>
      <c r="B81" s="438"/>
      <c r="C81" s="439" t="s">
        <v>123</v>
      </c>
      <c r="D81" s="440"/>
      <c r="E81" s="440"/>
      <c r="F81" s="440"/>
      <c r="G81" s="441"/>
      <c r="H81" s="46" t="s">
        <v>28</v>
      </c>
      <c r="I81" s="38">
        <v>0</v>
      </c>
      <c r="J81" s="38">
        <v>0</v>
      </c>
      <c r="K81" s="38">
        <v>0</v>
      </c>
      <c r="L81" s="38">
        <v>0</v>
      </c>
      <c r="M81" s="38">
        <v>0</v>
      </c>
      <c r="N81" s="38">
        <v>0</v>
      </c>
      <c r="O81" s="38">
        <v>0</v>
      </c>
      <c r="P81" s="38">
        <v>0</v>
      </c>
      <c r="Q81" s="38">
        <v>0</v>
      </c>
      <c r="R81" s="38">
        <v>0</v>
      </c>
      <c r="S81" s="38"/>
      <c r="T81" s="38">
        <v>0.54940999999999995</v>
      </c>
      <c r="U81" s="38"/>
      <c r="V81" s="38"/>
      <c r="W81" s="38"/>
      <c r="X81" s="38"/>
      <c r="Y81" s="38">
        <v>3</v>
      </c>
      <c r="Z81" s="38">
        <v>2.70113</v>
      </c>
      <c r="AA81" s="38"/>
      <c r="AB81" s="50">
        <v>2.6259999999999999</v>
      </c>
      <c r="AC81" s="38"/>
      <c r="AD81" s="50">
        <v>2.7310400000000001</v>
      </c>
      <c r="AE81" s="38"/>
      <c r="AF81" s="50">
        <v>2.8402816000000004</v>
      </c>
      <c r="AG81" s="38"/>
      <c r="AH81" s="38">
        <v>2.9538928640000006</v>
      </c>
      <c r="AI81" s="50"/>
      <c r="AJ81" s="38">
        <v>3.0720485785600009</v>
      </c>
      <c r="AK81" s="38"/>
      <c r="AL81" s="50">
        <v>14.223263042560001</v>
      </c>
      <c r="AM81" s="63"/>
      <c r="AN81" s="38"/>
      <c r="AO81" s="40"/>
      <c r="AP81" s="52"/>
      <c r="AQ81" s="41"/>
      <c r="AT81" s="181"/>
      <c r="AU81" s="181"/>
      <c r="AV81" s="181"/>
    </row>
    <row r="82" spans="1:48" s="42" customFormat="1" ht="8.1" customHeight="1" outlineLevel="2" thickBot="1">
      <c r="A82" s="485" t="s">
        <v>124</v>
      </c>
      <c r="B82" s="474"/>
      <c r="C82" s="439" t="s">
        <v>125</v>
      </c>
      <c r="D82" s="440"/>
      <c r="E82" s="440"/>
      <c r="F82" s="440"/>
      <c r="G82" s="441"/>
      <c r="H82" s="46" t="s">
        <v>28</v>
      </c>
      <c r="I82" s="74">
        <v>6.933889E-2</v>
      </c>
      <c r="J82" s="74">
        <v>7.4092000000000005E-2</v>
      </c>
      <c r="K82" s="74">
        <v>0.10929</v>
      </c>
      <c r="L82" s="74">
        <v>1.8523000000000001E-2</v>
      </c>
      <c r="M82" s="74"/>
      <c r="N82" s="74">
        <v>1.8523000000000001E-2</v>
      </c>
      <c r="O82" s="74"/>
      <c r="P82" s="74">
        <v>1.8523000000000001E-2</v>
      </c>
      <c r="Q82" s="74"/>
      <c r="R82" s="38">
        <v>5.3721000000000005E-2</v>
      </c>
      <c r="S82" s="38"/>
      <c r="T82" s="38">
        <v>0.5</v>
      </c>
      <c r="U82" s="74"/>
      <c r="V82" s="38">
        <v>0.11149000000000001</v>
      </c>
      <c r="W82" s="38"/>
      <c r="X82" s="38">
        <v>1.7177899999999999</v>
      </c>
      <c r="Y82" s="38">
        <v>0.2</v>
      </c>
      <c r="Z82" s="38">
        <v>0.25191000000000002</v>
      </c>
      <c r="AA82" s="38"/>
      <c r="AB82" s="50">
        <v>0.12214999999999999</v>
      </c>
      <c r="AC82" s="38"/>
      <c r="AD82" s="50">
        <v>0.12703600000000001</v>
      </c>
      <c r="AE82" s="38"/>
      <c r="AF82" s="50">
        <v>0.13211744</v>
      </c>
      <c r="AG82" s="38"/>
      <c r="AH82" s="38">
        <v>0.1374021376</v>
      </c>
      <c r="AI82" s="50"/>
      <c r="AJ82" s="38">
        <v>0.14289822310399999</v>
      </c>
      <c r="AK82" s="38"/>
      <c r="AL82" s="50">
        <v>0.66160380070400004</v>
      </c>
      <c r="AM82" s="63"/>
      <c r="AN82" s="74"/>
      <c r="AO82" s="40"/>
      <c r="AP82" s="52"/>
      <c r="AQ82" s="41"/>
      <c r="AT82" s="181"/>
      <c r="AU82" s="181"/>
      <c r="AV82" s="181"/>
    </row>
    <row r="83" spans="1:48" s="61" customFormat="1" ht="8.1" customHeight="1" outlineLevel="1">
      <c r="A83" s="489" t="s">
        <v>126</v>
      </c>
      <c r="B83" s="490"/>
      <c r="C83" s="75" t="s">
        <v>127</v>
      </c>
      <c r="D83" s="76"/>
      <c r="E83" s="76"/>
      <c r="F83" s="76"/>
      <c r="G83" s="77"/>
      <c r="H83" s="58" t="s">
        <v>28</v>
      </c>
      <c r="I83" s="37">
        <v>27.513218819999992</v>
      </c>
      <c r="J83" s="37">
        <v>23.055038900000028</v>
      </c>
      <c r="K83" s="37">
        <v>4.03604349</v>
      </c>
      <c r="L83" s="37">
        <v>3.5243000000000002</v>
      </c>
      <c r="M83" s="37">
        <v>0</v>
      </c>
      <c r="N83" s="37">
        <v>3.5243000000000002</v>
      </c>
      <c r="O83" s="37">
        <v>0</v>
      </c>
      <c r="P83" s="37">
        <v>3.5243000000000002</v>
      </c>
      <c r="Q83" s="37">
        <v>0</v>
      </c>
      <c r="R83" s="38">
        <v>-6.5368565100000007</v>
      </c>
      <c r="S83" s="37"/>
      <c r="T83" s="37">
        <v>15.523999999999999</v>
      </c>
      <c r="U83" s="37">
        <v>0</v>
      </c>
      <c r="V83" s="37">
        <v>9.3745999999999992</v>
      </c>
      <c r="W83" s="38">
        <v>0</v>
      </c>
      <c r="X83" s="37">
        <v>10.772341750000001</v>
      </c>
      <c r="Y83" s="37">
        <v>5.9504999999999999</v>
      </c>
      <c r="Z83" s="37">
        <v>3.5525099999999998</v>
      </c>
      <c r="AA83" s="37">
        <v>0</v>
      </c>
      <c r="AB83" s="37">
        <v>1.2845960000000001</v>
      </c>
      <c r="AC83" s="37">
        <v>0</v>
      </c>
      <c r="AD83" s="37">
        <v>1.33597984</v>
      </c>
      <c r="AE83" s="37">
        <v>0</v>
      </c>
      <c r="AF83" s="37">
        <v>1.3894190336000003</v>
      </c>
      <c r="AG83" s="37">
        <v>0</v>
      </c>
      <c r="AH83" s="37">
        <v>1.4449957949440002</v>
      </c>
      <c r="AI83" s="37">
        <v>0</v>
      </c>
      <c r="AJ83" s="37">
        <v>1.5027956267417604</v>
      </c>
      <c r="AK83" s="37">
        <v>0</v>
      </c>
      <c r="AL83" s="37">
        <v>6.9577862952857608</v>
      </c>
      <c r="AM83" s="70"/>
      <c r="AN83" s="37"/>
      <c r="AO83" s="40"/>
      <c r="AP83" s="40"/>
      <c r="AQ83" s="41"/>
      <c r="AT83" s="37">
        <v>-4.8218417500000008</v>
      </c>
      <c r="AU83" s="196">
        <v>-0.81032547685068501</v>
      </c>
      <c r="AV83" s="196"/>
    </row>
    <row r="84" spans="1:48" s="42" customFormat="1" ht="8.25" customHeight="1" outlineLevel="2">
      <c r="A84" s="484" t="s">
        <v>128</v>
      </c>
      <c r="B84" s="438"/>
      <c r="C84" s="439" t="s">
        <v>129</v>
      </c>
      <c r="D84" s="440"/>
      <c r="E84" s="440"/>
      <c r="F84" s="440"/>
      <c r="G84" s="441"/>
      <c r="H84" s="46" t="s">
        <v>28</v>
      </c>
      <c r="I84" s="38">
        <v>0</v>
      </c>
      <c r="J84" s="38">
        <v>0</v>
      </c>
      <c r="K84" s="38">
        <v>0</v>
      </c>
      <c r="L84" s="38">
        <v>0</v>
      </c>
      <c r="M84" s="38">
        <v>0</v>
      </c>
      <c r="N84" s="38">
        <v>0</v>
      </c>
      <c r="O84" s="38">
        <v>0</v>
      </c>
      <c r="P84" s="38">
        <v>0</v>
      </c>
      <c r="Q84" s="38">
        <v>0</v>
      </c>
      <c r="R84" s="38">
        <v>0</v>
      </c>
      <c r="S84" s="38"/>
      <c r="T84" s="38">
        <v>0</v>
      </c>
      <c r="U84" s="38">
        <v>0</v>
      </c>
      <c r="V84" s="38">
        <v>0</v>
      </c>
      <c r="W84" s="38">
        <v>0</v>
      </c>
      <c r="X84" s="38">
        <v>0</v>
      </c>
      <c r="Y84" s="38">
        <v>1.0449999999999999</v>
      </c>
      <c r="Z84" s="38">
        <v>9.0544899999999995</v>
      </c>
      <c r="AA84" s="38"/>
      <c r="AB84" s="50">
        <v>0.54900000000000004</v>
      </c>
      <c r="AC84" s="38"/>
      <c r="AD84" s="50">
        <v>0.57096000000000002</v>
      </c>
      <c r="AE84" s="38"/>
      <c r="AF84" s="50">
        <v>0.59379840000000006</v>
      </c>
      <c r="AG84" s="38"/>
      <c r="AH84" s="38">
        <v>0.61755033600000009</v>
      </c>
      <c r="AI84" s="50"/>
      <c r="AJ84" s="38">
        <v>0.64225234944000009</v>
      </c>
      <c r="AK84" s="38"/>
      <c r="AL84" s="50">
        <v>2.9735610854400005</v>
      </c>
      <c r="AM84" s="62">
        <v>0</v>
      </c>
      <c r="AN84" s="38"/>
      <c r="AO84" s="40"/>
      <c r="AP84" s="40"/>
      <c r="AQ84" s="41"/>
      <c r="AT84" s="181"/>
      <c r="AU84" s="181"/>
      <c r="AV84" s="181"/>
    </row>
    <row r="85" spans="1:48" s="42" customFormat="1" ht="8.1" customHeight="1" outlineLevel="2">
      <c r="A85" s="484" t="s">
        <v>130</v>
      </c>
      <c r="B85" s="438"/>
      <c r="C85" s="439" t="s">
        <v>131</v>
      </c>
      <c r="D85" s="440"/>
      <c r="E85" s="440"/>
      <c r="F85" s="440"/>
      <c r="G85" s="441"/>
      <c r="H85" s="46" t="s">
        <v>28</v>
      </c>
      <c r="I85" s="38">
        <v>19.632280080000001</v>
      </c>
      <c r="J85" s="38">
        <v>14.18668862</v>
      </c>
      <c r="K85" s="49">
        <v>4.03604349</v>
      </c>
      <c r="L85" s="49">
        <v>0.66935</v>
      </c>
      <c r="M85" s="49"/>
      <c r="N85" s="49">
        <v>0.66935</v>
      </c>
      <c r="O85" s="49"/>
      <c r="P85" s="49">
        <v>0.66935</v>
      </c>
      <c r="Q85" s="38"/>
      <c r="R85" s="38">
        <v>2.0279934899999996</v>
      </c>
      <c r="S85" s="38"/>
      <c r="T85" s="38">
        <v>0.46600000000000003</v>
      </c>
      <c r="U85" s="38"/>
      <c r="V85" s="38">
        <v>0.31652999999999998</v>
      </c>
      <c r="W85" s="38"/>
      <c r="X85" s="38">
        <v>0.31652999999999998</v>
      </c>
      <c r="Y85" s="38">
        <v>0.30549999999999999</v>
      </c>
      <c r="Z85" s="38">
        <v>0.27365</v>
      </c>
      <c r="AA85" s="38"/>
      <c r="AB85" s="50">
        <v>0.28459600000000002</v>
      </c>
      <c r="AC85" s="38"/>
      <c r="AD85" s="50">
        <v>0.29597984000000005</v>
      </c>
      <c r="AE85" s="38"/>
      <c r="AF85" s="50">
        <v>0.30781903360000007</v>
      </c>
      <c r="AG85" s="38"/>
      <c r="AH85" s="38">
        <v>0.32013179494400007</v>
      </c>
      <c r="AI85" s="50"/>
      <c r="AJ85" s="38">
        <v>0.3329370667417601</v>
      </c>
      <c r="AK85" s="38"/>
      <c r="AL85" s="50">
        <v>1.5414637352857603</v>
      </c>
      <c r="AM85" s="63"/>
      <c r="AN85" s="38"/>
      <c r="AO85" s="40"/>
      <c r="AP85" s="40"/>
      <c r="AQ85" s="41"/>
      <c r="AT85" s="181"/>
      <c r="AU85" s="181"/>
      <c r="AV85" s="181"/>
    </row>
    <row r="86" spans="1:48" s="42" customFormat="1" ht="8.25" customHeight="1" outlineLevel="2" thickBot="1">
      <c r="A86" s="485" t="s">
        <v>132</v>
      </c>
      <c r="B86" s="474"/>
      <c r="C86" s="439" t="s">
        <v>133</v>
      </c>
      <c r="D86" s="440"/>
      <c r="E86" s="440"/>
      <c r="F86" s="440"/>
      <c r="G86" s="441"/>
      <c r="H86" s="78" t="s">
        <v>28</v>
      </c>
      <c r="I86" s="38">
        <v>7.8809387399999897</v>
      </c>
      <c r="J86" s="38">
        <v>8.8683502800000298</v>
      </c>
      <c r="K86" s="49"/>
      <c r="L86" s="49">
        <v>2.8549500000000001</v>
      </c>
      <c r="M86" s="49"/>
      <c r="N86" s="49">
        <v>2.8549500000000001</v>
      </c>
      <c r="O86" s="49"/>
      <c r="P86" s="49">
        <v>2.8549500000000001</v>
      </c>
      <c r="Q86" s="38"/>
      <c r="R86" s="38">
        <v>-8.5648499999999999</v>
      </c>
      <c r="S86" s="38"/>
      <c r="T86" s="38">
        <v>15.058</v>
      </c>
      <c r="U86" s="38"/>
      <c r="V86" s="38">
        <v>10.082750000000001</v>
      </c>
      <c r="W86" s="38"/>
      <c r="X86" s="38">
        <v>10.455811750000001</v>
      </c>
      <c r="Y86" s="38">
        <v>4.5999999999999996</v>
      </c>
      <c r="Z86" s="38">
        <v>3.2788599999999999</v>
      </c>
      <c r="AA86" s="38"/>
      <c r="AB86" s="50">
        <v>1</v>
      </c>
      <c r="AC86" s="38"/>
      <c r="AD86" s="50">
        <v>1.04</v>
      </c>
      <c r="AE86" s="38"/>
      <c r="AF86" s="50">
        <v>1.0816000000000001</v>
      </c>
      <c r="AG86" s="38"/>
      <c r="AH86" s="38">
        <v>1.1248640000000001</v>
      </c>
      <c r="AI86" s="50"/>
      <c r="AJ86" s="38">
        <v>1.1698585600000002</v>
      </c>
      <c r="AK86" s="38"/>
      <c r="AL86" s="50">
        <v>5.4163225599999993</v>
      </c>
      <c r="AM86" s="63"/>
      <c r="AN86" s="38"/>
      <c r="AO86" s="40"/>
      <c r="AP86" s="52"/>
      <c r="AQ86" s="41"/>
      <c r="AT86" s="181"/>
      <c r="AU86" s="181"/>
      <c r="AV86" s="181"/>
    </row>
    <row r="87" spans="1:48" s="61" customFormat="1" ht="8.1" customHeight="1" outlineLevel="1">
      <c r="A87" s="489" t="s">
        <v>134</v>
      </c>
      <c r="B87" s="490"/>
      <c r="C87" s="75" t="s">
        <v>135</v>
      </c>
      <c r="D87" s="76"/>
      <c r="E87" s="76"/>
      <c r="F87" s="76"/>
      <c r="G87" s="77"/>
      <c r="H87" s="58" t="s">
        <v>28</v>
      </c>
      <c r="I87" s="37">
        <v>3.0778987900000003</v>
      </c>
      <c r="J87" s="37">
        <v>1.7581796199999999</v>
      </c>
      <c r="K87" s="37">
        <v>11.223152280000001</v>
      </c>
      <c r="L87" s="37">
        <v>2.0053000000000001</v>
      </c>
      <c r="M87" s="37">
        <v>0</v>
      </c>
      <c r="N87" s="37">
        <v>1.7076</v>
      </c>
      <c r="O87" s="37">
        <v>0</v>
      </c>
      <c r="P87" s="37">
        <v>6.8187999999999995</v>
      </c>
      <c r="Q87" s="37">
        <v>0</v>
      </c>
      <c r="R87" s="38">
        <v>0.69145228000000092</v>
      </c>
      <c r="S87" s="37">
        <v>0</v>
      </c>
      <c r="T87" s="37">
        <v>2.4969999999999999</v>
      </c>
      <c r="U87" s="37">
        <v>0</v>
      </c>
      <c r="V87" s="37">
        <v>16.91939</v>
      </c>
      <c r="W87" s="38">
        <v>0</v>
      </c>
      <c r="X87" s="37">
        <v>17.767360529302099</v>
      </c>
      <c r="Y87" s="37">
        <v>17.774999999999999</v>
      </c>
      <c r="Z87" s="37">
        <v>18.488109999999999</v>
      </c>
      <c r="AA87" s="37">
        <v>0</v>
      </c>
      <c r="AB87" s="37">
        <v>15.3</v>
      </c>
      <c r="AC87" s="37">
        <v>0</v>
      </c>
      <c r="AD87" s="37">
        <v>15.912000000000001</v>
      </c>
      <c r="AE87" s="37">
        <v>0</v>
      </c>
      <c r="AF87" s="37">
        <v>16.548480000000001</v>
      </c>
      <c r="AG87" s="37">
        <v>0</v>
      </c>
      <c r="AH87" s="37">
        <v>17.2104192</v>
      </c>
      <c r="AI87" s="37">
        <v>0</v>
      </c>
      <c r="AJ87" s="37">
        <v>17.898835968</v>
      </c>
      <c r="AK87" s="37">
        <v>0</v>
      </c>
      <c r="AL87" s="37">
        <v>82.869735168000005</v>
      </c>
      <c r="AM87" s="70">
        <v>0</v>
      </c>
      <c r="AN87" s="37"/>
      <c r="AO87" s="40"/>
      <c r="AP87" s="40"/>
      <c r="AQ87" s="41"/>
      <c r="AT87" s="37">
        <v>7.6394706978994975E-3</v>
      </c>
      <c r="AU87" s="196">
        <v>4.2978738103513351E-4</v>
      </c>
      <c r="AV87" s="196"/>
    </row>
    <row r="88" spans="1:48" s="121" customFormat="1" ht="8.1" customHeight="1" outlineLevel="1">
      <c r="A88" s="475" t="s">
        <v>136</v>
      </c>
      <c r="B88" s="476"/>
      <c r="C88" s="477" t="s">
        <v>137</v>
      </c>
      <c r="D88" s="478"/>
      <c r="E88" s="478"/>
      <c r="F88" s="478"/>
      <c r="G88" s="404"/>
      <c r="H88" s="104" t="s">
        <v>28</v>
      </c>
      <c r="I88" s="50">
        <v>3.0778987900000003</v>
      </c>
      <c r="J88" s="50">
        <v>1.7581796199999999</v>
      </c>
      <c r="K88" s="50">
        <v>11.223152280000001</v>
      </c>
      <c r="L88" s="50">
        <v>2.0053000000000001</v>
      </c>
      <c r="M88" s="50">
        <v>0</v>
      </c>
      <c r="N88" s="50">
        <v>1.7076</v>
      </c>
      <c r="O88" s="50">
        <v>0</v>
      </c>
      <c r="P88" s="50">
        <v>6.8187999999999995</v>
      </c>
      <c r="Q88" s="50">
        <v>0</v>
      </c>
      <c r="R88" s="50">
        <v>0.69145228000000092</v>
      </c>
      <c r="S88" s="50"/>
      <c r="T88" s="50">
        <v>2.4969999999999999</v>
      </c>
      <c r="U88" s="50"/>
      <c r="V88" s="50">
        <v>16.91939</v>
      </c>
      <c r="W88" s="50"/>
      <c r="X88" s="50">
        <v>17.767360529302099</v>
      </c>
      <c r="Y88" s="50">
        <v>17.774999999999999</v>
      </c>
      <c r="Z88" s="50">
        <v>18.488109999999999</v>
      </c>
      <c r="AA88" s="50"/>
      <c r="AB88" s="50">
        <v>15.3</v>
      </c>
      <c r="AC88" s="50"/>
      <c r="AD88" s="50">
        <v>15.912000000000001</v>
      </c>
      <c r="AE88" s="50"/>
      <c r="AF88" s="50">
        <v>16.548480000000001</v>
      </c>
      <c r="AG88" s="50"/>
      <c r="AH88" s="50">
        <v>17.2104192</v>
      </c>
      <c r="AI88" s="50"/>
      <c r="AJ88" s="50">
        <v>17.898835968</v>
      </c>
      <c r="AK88" s="50"/>
      <c r="AL88" s="50">
        <v>82.869735168000005</v>
      </c>
      <c r="AM88" s="405"/>
      <c r="AN88" s="50"/>
      <c r="AO88" s="406"/>
      <c r="AP88" s="407"/>
      <c r="AQ88" s="408"/>
      <c r="AT88" s="184"/>
      <c r="AU88" s="184"/>
      <c r="AV88" s="184"/>
    </row>
    <row r="89" spans="1:48" s="42" customFormat="1" ht="8.1" hidden="1" customHeight="1" outlineLevel="2">
      <c r="A89" s="484"/>
      <c r="B89" s="438"/>
      <c r="C89" s="439" t="s">
        <v>138</v>
      </c>
      <c r="D89" s="440"/>
      <c r="E89" s="440"/>
      <c r="F89" s="440"/>
      <c r="G89" s="66"/>
      <c r="H89" s="67"/>
      <c r="I89" s="49"/>
      <c r="J89" s="49"/>
      <c r="K89" s="49">
        <v>10.068</v>
      </c>
      <c r="L89" s="49">
        <v>2.0053000000000001</v>
      </c>
      <c r="M89" s="49"/>
      <c r="N89" s="49">
        <v>1.4396</v>
      </c>
      <c r="O89" s="49"/>
      <c r="P89" s="49">
        <v>6.4167999999999994</v>
      </c>
      <c r="Q89" s="49"/>
      <c r="R89" s="38">
        <v>0.20629999999999971</v>
      </c>
      <c r="S89" s="49"/>
      <c r="T89" s="49">
        <v>10.47072</v>
      </c>
      <c r="U89" s="49"/>
      <c r="V89" s="49">
        <v>10.8895488</v>
      </c>
      <c r="W89" s="49"/>
      <c r="X89" s="49">
        <v>11.325130752</v>
      </c>
      <c r="Y89" s="38"/>
      <c r="Z89" s="38"/>
      <c r="AA89" s="38"/>
      <c r="AB89" s="50">
        <v>0</v>
      </c>
      <c r="AC89" s="38"/>
      <c r="AD89" s="50">
        <v>0</v>
      </c>
      <c r="AE89" s="38"/>
      <c r="AF89" s="38">
        <v>0</v>
      </c>
      <c r="AG89" s="38"/>
      <c r="AH89" s="38">
        <v>0</v>
      </c>
      <c r="AI89" s="50"/>
      <c r="AJ89" s="38">
        <v>0</v>
      </c>
      <c r="AK89" s="38"/>
      <c r="AL89" s="50">
        <v>0</v>
      </c>
      <c r="AM89" s="63"/>
      <c r="AN89" s="68"/>
      <c r="AO89" s="40"/>
      <c r="AP89" s="52"/>
      <c r="AQ89" s="41"/>
      <c r="AR89" s="42" t="s">
        <v>139</v>
      </c>
      <c r="AT89" s="181"/>
      <c r="AU89" s="181"/>
      <c r="AV89" s="181"/>
    </row>
    <row r="90" spans="1:48" s="42" customFormat="1" ht="8.1" hidden="1" customHeight="1" outlineLevel="2">
      <c r="A90" s="484"/>
      <c r="B90" s="438"/>
      <c r="C90" s="439" t="s">
        <v>140</v>
      </c>
      <c r="D90" s="440"/>
      <c r="E90" s="440"/>
      <c r="F90" s="440"/>
      <c r="G90" s="66"/>
      <c r="H90" s="67"/>
      <c r="I90" s="49"/>
      <c r="J90" s="49"/>
      <c r="K90" s="49">
        <v>0.69710000000000005</v>
      </c>
      <c r="L90" s="49">
        <v>0</v>
      </c>
      <c r="M90" s="49"/>
      <c r="N90" s="49">
        <v>0.26800000000000002</v>
      </c>
      <c r="O90" s="49"/>
      <c r="P90" s="49">
        <v>0.40200000000000002</v>
      </c>
      <c r="Q90" s="49"/>
      <c r="R90" s="38">
        <v>2.7100000000000013E-2</v>
      </c>
      <c r="S90" s="49"/>
      <c r="T90" s="49">
        <v>2.5139999999999998</v>
      </c>
      <c r="U90" s="49"/>
      <c r="V90" s="49">
        <v>2.61456</v>
      </c>
      <c r="W90" s="49"/>
      <c r="X90" s="49">
        <v>2.7191424</v>
      </c>
      <c r="Y90" s="38"/>
      <c r="Z90" s="38"/>
      <c r="AA90" s="38"/>
      <c r="AB90" s="50">
        <v>0</v>
      </c>
      <c r="AC90" s="38"/>
      <c r="AD90" s="50">
        <v>0</v>
      </c>
      <c r="AE90" s="38"/>
      <c r="AF90" s="38">
        <v>0</v>
      </c>
      <c r="AG90" s="38"/>
      <c r="AH90" s="38">
        <v>0</v>
      </c>
      <c r="AI90" s="50"/>
      <c r="AJ90" s="38">
        <v>0</v>
      </c>
      <c r="AK90" s="38"/>
      <c r="AL90" s="50">
        <v>0</v>
      </c>
      <c r="AM90" s="63"/>
      <c r="AN90" s="68"/>
      <c r="AO90" s="40"/>
      <c r="AP90" s="52"/>
      <c r="AQ90" s="41"/>
      <c r="AT90" s="181"/>
      <c r="AU90" s="181"/>
      <c r="AV90" s="181"/>
    </row>
    <row r="91" spans="1:48" s="42" customFormat="1" ht="8.1" customHeight="1" outlineLevel="1" collapsed="1">
      <c r="A91" s="484" t="s">
        <v>141</v>
      </c>
      <c r="B91" s="438"/>
      <c r="C91" s="439" t="s">
        <v>142</v>
      </c>
      <c r="D91" s="440"/>
      <c r="E91" s="440"/>
      <c r="F91" s="440"/>
      <c r="G91" s="79"/>
      <c r="H91" s="46" t="s">
        <v>28</v>
      </c>
      <c r="I91" s="38">
        <v>0</v>
      </c>
      <c r="J91" s="38"/>
      <c r="K91" s="38">
        <v>0</v>
      </c>
      <c r="L91" s="38">
        <v>0</v>
      </c>
      <c r="M91" s="38">
        <v>0</v>
      </c>
      <c r="N91" s="38">
        <v>0</v>
      </c>
      <c r="O91" s="38">
        <v>0</v>
      </c>
      <c r="P91" s="38">
        <v>0</v>
      </c>
      <c r="Q91" s="38">
        <v>0</v>
      </c>
      <c r="R91" s="38">
        <v>0</v>
      </c>
      <c r="S91" s="38">
        <v>0</v>
      </c>
      <c r="T91" s="38">
        <v>0</v>
      </c>
      <c r="U91" s="38">
        <v>0</v>
      </c>
      <c r="V91" s="38">
        <v>0</v>
      </c>
      <c r="W91" s="38">
        <v>0</v>
      </c>
      <c r="X91" s="38">
        <v>0</v>
      </c>
      <c r="Y91" s="38">
        <v>0</v>
      </c>
      <c r="Z91" s="38">
        <v>0</v>
      </c>
      <c r="AA91" s="38"/>
      <c r="AB91" s="50">
        <v>0</v>
      </c>
      <c r="AC91" s="38"/>
      <c r="AD91" s="50">
        <v>0</v>
      </c>
      <c r="AE91" s="38"/>
      <c r="AF91" s="38">
        <v>0</v>
      </c>
      <c r="AG91" s="38"/>
      <c r="AH91" s="38">
        <v>0</v>
      </c>
      <c r="AI91" s="50"/>
      <c r="AJ91" s="38">
        <v>0</v>
      </c>
      <c r="AK91" s="38"/>
      <c r="AL91" s="50">
        <v>0</v>
      </c>
      <c r="AM91" s="63"/>
      <c r="AN91" s="38"/>
      <c r="AO91" s="40"/>
      <c r="AP91" s="52"/>
      <c r="AQ91" s="41"/>
      <c r="AT91" s="181"/>
      <c r="AU91" s="181"/>
      <c r="AV91" s="181"/>
    </row>
    <row r="92" spans="1:48" s="42" customFormat="1" ht="9" customHeight="1" outlineLevel="1" thickBot="1">
      <c r="A92" s="485" t="s">
        <v>143</v>
      </c>
      <c r="B92" s="474"/>
      <c r="C92" s="439" t="s">
        <v>144</v>
      </c>
      <c r="D92" s="440"/>
      <c r="E92" s="440"/>
      <c r="F92" s="440"/>
      <c r="G92" s="80"/>
      <c r="H92" s="81" t="s">
        <v>28</v>
      </c>
      <c r="I92" s="38">
        <v>0</v>
      </c>
      <c r="J92" s="38"/>
      <c r="K92" s="38">
        <v>0</v>
      </c>
      <c r="L92" s="38">
        <v>0</v>
      </c>
      <c r="M92" s="38">
        <v>0</v>
      </c>
      <c r="N92" s="38">
        <v>0</v>
      </c>
      <c r="O92" s="38">
        <v>0</v>
      </c>
      <c r="P92" s="38">
        <v>0</v>
      </c>
      <c r="Q92" s="38">
        <v>0</v>
      </c>
      <c r="R92" s="38">
        <v>0</v>
      </c>
      <c r="S92" s="38">
        <v>0</v>
      </c>
      <c r="T92" s="38">
        <v>0</v>
      </c>
      <c r="U92" s="38">
        <v>0</v>
      </c>
      <c r="V92" s="38">
        <v>0</v>
      </c>
      <c r="W92" s="38">
        <v>0</v>
      </c>
      <c r="X92" s="38">
        <v>0</v>
      </c>
      <c r="Y92" s="38">
        <v>0</v>
      </c>
      <c r="Z92" s="38">
        <v>0</v>
      </c>
      <c r="AA92" s="38"/>
      <c r="AB92" s="50">
        <v>0</v>
      </c>
      <c r="AC92" s="38"/>
      <c r="AD92" s="50">
        <v>0</v>
      </c>
      <c r="AE92" s="38"/>
      <c r="AF92" s="38">
        <v>0</v>
      </c>
      <c r="AG92" s="38"/>
      <c r="AH92" s="38">
        <v>0</v>
      </c>
      <c r="AI92" s="50"/>
      <c r="AJ92" s="38">
        <v>0</v>
      </c>
      <c r="AK92" s="38"/>
      <c r="AL92" s="50">
        <v>0</v>
      </c>
      <c r="AM92" s="63"/>
      <c r="AN92" s="38"/>
      <c r="AO92" s="40"/>
      <c r="AP92" s="52"/>
      <c r="AQ92" s="41"/>
      <c r="AT92" s="181"/>
      <c r="AU92" s="181"/>
      <c r="AV92" s="181"/>
    </row>
    <row r="93" spans="1:48" s="42" customFormat="1" ht="9" customHeight="1">
      <c r="A93" s="463" t="s">
        <v>145</v>
      </c>
      <c r="B93" s="464"/>
      <c r="C93" s="486" t="s">
        <v>146</v>
      </c>
      <c r="D93" s="487"/>
      <c r="E93" s="487"/>
      <c r="F93" s="487"/>
      <c r="G93" s="488"/>
      <c r="H93" s="56" t="s">
        <v>28</v>
      </c>
      <c r="I93" s="37">
        <v>58.534898789999971</v>
      </c>
      <c r="J93" s="37">
        <v>39.652179619999998</v>
      </c>
      <c r="K93" s="82">
        <v>22.235885008000025</v>
      </c>
      <c r="L93" s="82">
        <v>0.69970562122998103</v>
      </c>
      <c r="M93" s="82">
        <v>0</v>
      </c>
      <c r="N93" s="82">
        <v>-2.5562647882401137</v>
      </c>
      <c r="O93" s="82">
        <v>0</v>
      </c>
      <c r="P93" s="82">
        <v>-5.2871696828899815</v>
      </c>
      <c r="Q93" s="82">
        <v>-7.923</v>
      </c>
      <c r="R93" s="82">
        <v>29.379613857900154</v>
      </c>
      <c r="S93" s="38"/>
      <c r="T93" s="37">
        <v>12.078164000000001</v>
      </c>
      <c r="U93" s="37">
        <v>0</v>
      </c>
      <c r="V93" s="37">
        <v>20.835090905999948</v>
      </c>
      <c r="W93" s="37">
        <v>-61.653230969999996</v>
      </c>
      <c r="X93" s="37">
        <v>10.644877994994999</v>
      </c>
      <c r="Y93" s="37">
        <v>19.389725898310019</v>
      </c>
      <c r="Z93" s="37">
        <v>30.539255008999987</v>
      </c>
      <c r="AA93" s="37">
        <v>-20.513000000000002</v>
      </c>
      <c r="AB93" s="37">
        <v>29.17477140215999</v>
      </c>
      <c r="AC93" s="37">
        <v>0</v>
      </c>
      <c r="AD93" s="37">
        <v>31.803873922246339</v>
      </c>
      <c r="AE93" s="37" t="e">
        <v>#VALUE!</v>
      </c>
      <c r="AF93" s="37">
        <v>31.813172479136142</v>
      </c>
      <c r="AG93" s="37">
        <v>-28.153600000000001</v>
      </c>
      <c r="AH93" s="37">
        <v>37.895483202301534</v>
      </c>
      <c r="AI93" s="37">
        <v>-28.153600000000001</v>
      </c>
      <c r="AJ93" s="37">
        <v>38.306470130393677</v>
      </c>
      <c r="AK93" s="37">
        <v>0</v>
      </c>
      <c r="AL93" s="37">
        <v>168.99377113623768</v>
      </c>
      <c r="AM93" s="83">
        <v>0</v>
      </c>
      <c r="AN93" s="37"/>
      <c r="AO93" s="40"/>
      <c r="AP93" s="40"/>
      <c r="AQ93" s="41"/>
      <c r="AT93" s="37">
        <v>8.7448479033150193</v>
      </c>
      <c r="AU93" s="196">
        <v>0.45100420445227685</v>
      </c>
      <c r="AV93" s="196"/>
    </row>
    <row r="94" spans="1:48" s="42" customFormat="1" ht="8.1" hidden="1" customHeight="1" outlineLevel="2">
      <c r="A94" s="414" t="s">
        <v>147</v>
      </c>
      <c r="B94" s="415"/>
      <c r="C94" s="43" t="s">
        <v>30</v>
      </c>
      <c r="D94" s="44"/>
      <c r="E94" s="44"/>
      <c r="F94" s="44"/>
      <c r="G94" s="45"/>
      <c r="H94" s="46" t="s">
        <v>28</v>
      </c>
      <c r="I94" s="38">
        <v>0</v>
      </c>
      <c r="J94" s="38">
        <v>0</v>
      </c>
      <c r="K94" s="38">
        <v>0</v>
      </c>
      <c r="L94" s="38"/>
      <c r="M94" s="38"/>
      <c r="N94" s="38"/>
      <c r="O94" s="38"/>
      <c r="P94" s="38"/>
      <c r="Q94" s="38"/>
      <c r="R94" s="38"/>
      <c r="S94" s="38"/>
      <c r="T94" s="38">
        <v>0</v>
      </c>
      <c r="U94" s="38">
        <v>0</v>
      </c>
      <c r="V94" s="38">
        <v>0</v>
      </c>
      <c r="W94" s="38">
        <v>0</v>
      </c>
      <c r="X94" s="38">
        <v>0</v>
      </c>
      <c r="Y94" s="38">
        <v>0</v>
      </c>
      <c r="Z94" s="38"/>
      <c r="AA94" s="38"/>
      <c r="AB94" s="38"/>
      <c r="AC94" s="38"/>
      <c r="AD94" s="38"/>
      <c r="AE94" s="38"/>
      <c r="AF94" s="38"/>
      <c r="AG94" s="38"/>
      <c r="AH94" s="38"/>
      <c r="AI94" s="38"/>
      <c r="AJ94" s="38"/>
      <c r="AK94" s="38"/>
      <c r="AL94" s="38">
        <v>0</v>
      </c>
      <c r="AM94" s="47">
        <v>0</v>
      </c>
      <c r="AN94" s="38"/>
      <c r="AO94" s="40"/>
      <c r="AP94" s="48"/>
      <c r="AQ94" s="84"/>
      <c r="AT94" s="181"/>
      <c r="AU94" s="181"/>
      <c r="AV94" s="181"/>
    </row>
    <row r="95" spans="1:48" s="42" customFormat="1" ht="16.5" hidden="1" customHeight="1" outlineLevel="2">
      <c r="A95" s="414" t="s">
        <v>148</v>
      </c>
      <c r="B95" s="415"/>
      <c r="C95" s="43" t="s">
        <v>32</v>
      </c>
      <c r="D95" s="44"/>
      <c r="E95" s="44"/>
      <c r="F95" s="44"/>
      <c r="G95" s="45"/>
      <c r="H95" s="46" t="s">
        <v>28</v>
      </c>
      <c r="I95" s="38">
        <v>0</v>
      </c>
      <c r="J95" s="38">
        <v>0</v>
      </c>
      <c r="K95" s="38">
        <v>0</v>
      </c>
      <c r="L95" s="38"/>
      <c r="M95" s="38"/>
      <c r="N95" s="38"/>
      <c r="O95" s="38"/>
      <c r="P95" s="38"/>
      <c r="Q95" s="38"/>
      <c r="R95" s="38"/>
      <c r="S95" s="38"/>
      <c r="T95" s="38">
        <v>0</v>
      </c>
      <c r="U95" s="38">
        <v>0</v>
      </c>
      <c r="V95" s="38">
        <v>0</v>
      </c>
      <c r="W95" s="38">
        <v>0</v>
      </c>
      <c r="X95" s="38">
        <v>0</v>
      </c>
      <c r="Y95" s="38">
        <v>0</v>
      </c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  <c r="AK95" s="38"/>
      <c r="AL95" s="38">
        <v>0</v>
      </c>
      <c r="AM95" s="47">
        <v>0</v>
      </c>
      <c r="AN95" s="38"/>
      <c r="AO95" s="40"/>
      <c r="AP95" s="48"/>
      <c r="AQ95" s="84"/>
      <c r="AT95" s="181"/>
      <c r="AU95" s="181"/>
      <c r="AV95" s="181"/>
    </row>
    <row r="96" spans="1:48" s="42" customFormat="1" ht="16.5" hidden="1" customHeight="1" outlineLevel="2">
      <c r="A96" s="414" t="s">
        <v>149</v>
      </c>
      <c r="B96" s="415"/>
      <c r="C96" s="43" t="s">
        <v>34</v>
      </c>
      <c r="D96" s="44"/>
      <c r="E96" s="44"/>
      <c r="F96" s="44"/>
      <c r="G96" s="45"/>
      <c r="H96" s="46" t="s">
        <v>28</v>
      </c>
      <c r="I96" s="38">
        <v>0</v>
      </c>
      <c r="J96" s="38">
        <v>0</v>
      </c>
      <c r="K96" s="38">
        <v>0</v>
      </c>
      <c r="L96" s="38"/>
      <c r="M96" s="38"/>
      <c r="N96" s="38"/>
      <c r="O96" s="38"/>
      <c r="P96" s="38"/>
      <c r="Q96" s="38"/>
      <c r="R96" s="38"/>
      <c r="S96" s="38"/>
      <c r="T96" s="38">
        <v>0</v>
      </c>
      <c r="U96" s="38">
        <v>0</v>
      </c>
      <c r="V96" s="38">
        <v>0</v>
      </c>
      <c r="W96" s="38">
        <v>0</v>
      </c>
      <c r="X96" s="38">
        <v>0</v>
      </c>
      <c r="Y96" s="38">
        <v>0</v>
      </c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>
        <v>0</v>
      </c>
      <c r="AM96" s="47">
        <v>0</v>
      </c>
      <c r="AN96" s="38"/>
      <c r="AO96" s="40"/>
      <c r="AP96" s="48"/>
      <c r="AQ96" s="84"/>
      <c r="AT96" s="181"/>
      <c r="AU96" s="181"/>
      <c r="AV96" s="181"/>
    </row>
    <row r="97" spans="1:48" s="42" customFormat="1" ht="16.5" hidden="1" customHeight="1" outlineLevel="2">
      <c r="A97" s="414" t="s">
        <v>150</v>
      </c>
      <c r="B97" s="415"/>
      <c r="C97" s="43" t="s">
        <v>36</v>
      </c>
      <c r="D97" s="44"/>
      <c r="E97" s="44"/>
      <c r="F97" s="44"/>
      <c r="G97" s="45"/>
      <c r="H97" s="46" t="s">
        <v>28</v>
      </c>
      <c r="I97" s="38">
        <v>0</v>
      </c>
      <c r="J97" s="38">
        <v>0</v>
      </c>
      <c r="K97" s="38">
        <v>0</v>
      </c>
      <c r="L97" s="38"/>
      <c r="M97" s="38"/>
      <c r="N97" s="38"/>
      <c r="O97" s="38"/>
      <c r="P97" s="38"/>
      <c r="Q97" s="38"/>
      <c r="R97" s="38"/>
      <c r="S97" s="38"/>
      <c r="T97" s="38">
        <v>0</v>
      </c>
      <c r="U97" s="38">
        <v>0</v>
      </c>
      <c r="V97" s="38">
        <v>0</v>
      </c>
      <c r="W97" s="38">
        <v>0</v>
      </c>
      <c r="X97" s="38">
        <v>0</v>
      </c>
      <c r="Y97" s="38">
        <v>0</v>
      </c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>
        <v>0</v>
      </c>
      <c r="AM97" s="47">
        <v>0</v>
      </c>
      <c r="AN97" s="38"/>
      <c r="AO97" s="40"/>
      <c r="AP97" s="48"/>
      <c r="AQ97" s="84"/>
      <c r="AT97" s="181"/>
      <c r="AU97" s="181"/>
      <c r="AV97" s="181"/>
    </row>
    <row r="98" spans="1:48" s="42" customFormat="1" ht="16.5" hidden="1" customHeight="1" outlineLevel="2">
      <c r="A98" s="414" t="s">
        <v>151</v>
      </c>
      <c r="B98" s="415"/>
      <c r="C98" s="43" t="s">
        <v>38</v>
      </c>
      <c r="D98" s="44"/>
      <c r="E98" s="44"/>
      <c r="F98" s="44"/>
      <c r="G98" s="45"/>
      <c r="H98" s="46" t="s">
        <v>28</v>
      </c>
      <c r="I98" s="38">
        <v>0</v>
      </c>
      <c r="J98" s="38">
        <v>0</v>
      </c>
      <c r="K98" s="38">
        <v>0</v>
      </c>
      <c r="L98" s="38"/>
      <c r="M98" s="38"/>
      <c r="N98" s="38"/>
      <c r="O98" s="38"/>
      <c r="P98" s="38"/>
      <c r="Q98" s="38"/>
      <c r="R98" s="38"/>
      <c r="S98" s="38"/>
      <c r="T98" s="38">
        <v>0</v>
      </c>
      <c r="U98" s="38">
        <v>0</v>
      </c>
      <c r="V98" s="38">
        <v>0</v>
      </c>
      <c r="W98" s="38">
        <v>0</v>
      </c>
      <c r="X98" s="38">
        <v>0</v>
      </c>
      <c r="Y98" s="38">
        <v>0</v>
      </c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>
        <v>0</v>
      </c>
      <c r="AM98" s="47">
        <v>0</v>
      </c>
      <c r="AN98" s="38"/>
      <c r="AO98" s="40"/>
      <c r="AP98" s="48"/>
      <c r="AQ98" s="84"/>
      <c r="AT98" s="181"/>
      <c r="AU98" s="181"/>
      <c r="AV98" s="181"/>
    </row>
    <row r="99" spans="1:48" s="42" customFormat="1" ht="8.1" customHeight="1" outlineLevel="1" collapsed="1">
      <c r="A99" s="484" t="s">
        <v>152</v>
      </c>
      <c r="B99" s="438"/>
      <c r="C99" s="439" t="s">
        <v>40</v>
      </c>
      <c r="D99" s="440"/>
      <c r="E99" s="440"/>
      <c r="F99" s="440"/>
      <c r="G99" s="441"/>
      <c r="H99" s="46" t="s">
        <v>28</v>
      </c>
      <c r="I99" s="38">
        <v>42.547999999999973</v>
      </c>
      <c r="J99" s="38">
        <v>34.606000000000023</v>
      </c>
      <c r="K99" s="38">
        <v>15.246620677999999</v>
      </c>
      <c r="L99" s="38">
        <v>8.5904945173169267E-2</v>
      </c>
      <c r="M99" s="38">
        <v>0</v>
      </c>
      <c r="N99" s="38">
        <v>-2.8496262814412887</v>
      </c>
      <c r="O99" s="38">
        <v>0</v>
      </c>
      <c r="P99" s="38">
        <v>-9.7221839149431162</v>
      </c>
      <c r="Q99" s="38">
        <v>-7.923</v>
      </c>
      <c r="R99" s="38">
        <v>27.732525929211249</v>
      </c>
      <c r="S99" s="38">
        <v>0</v>
      </c>
      <c r="T99" s="38">
        <v>-8.43</v>
      </c>
      <c r="U99" s="38">
        <v>0</v>
      </c>
      <c r="V99" s="38">
        <v>16.637090905999969</v>
      </c>
      <c r="W99" s="38">
        <v>-58.653230969999996</v>
      </c>
      <c r="X99" s="38">
        <v>2.2547179949950191</v>
      </c>
      <c r="Y99" s="38">
        <v>14.533734898310058</v>
      </c>
      <c r="Z99" s="38">
        <v>23.721655009000017</v>
      </c>
      <c r="AA99" s="38"/>
      <c r="AB99" s="50">
        <v>21.084467402159817</v>
      </c>
      <c r="AC99" s="38"/>
      <c r="AD99" s="50">
        <v>21.92784609824621</v>
      </c>
      <c r="AE99" s="38"/>
      <c r="AF99" s="38">
        <v>22.804959942176058</v>
      </c>
      <c r="AG99" s="38"/>
      <c r="AH99" s="38">
        <v>23.717158339863101</v>
      </c>
      <c r="AI99" s="50"/>
      <c r="AJ99" s="38">
        <v>24.665844673457627</v>
      </c>
      <c r="AK99" s="38"/>
      <c r="AL99" s="50">
        <v>114.20027645590281</v>
      </c>
      <c r="AM99" s="83">
        <v>0</v>
      </c>
      <c r="AN99" s="38"/>
      <c r="AO99" s="40"/>
      <c r="AP99" s="85"/>
      <c r="AQ99" s="84"/>
      <c r="AT99" s="181"/>
      <c r="AU99" s="181"/>
      <c r="AV99" s="181"/>
    </row>
    <row r="100" spans="1:48" s="42" customFormat="1" ht="16.5" hidden="1" customHeight="1" outlineLevel="2">
      <c r="A100" s="414" t="s">
        <v>153</v>
      </c>
      <c r="B100" s="415"/>
      <c r="C100" s="43" t="s">
        <v>44</v>
      </c>
      <c r="D100" s="44"/>
      <c r="E100" s="44"/>
      <c r="F100" s="44"/>
      <c r="G100" s="45"/>
      <c r="H100" s="46" t="s">
        <v>28</v>
      </c>
      <c r="I100" s="38">
        <v>0</v>
      </c>
      <c r="J100" s="38">
        <v>0</v>
      </c>
      <c r="K100" s="38">
        <v>0</v>
      </c>
      <c r="L100" s="38"/>
      <c r="M100" s="38"/>
      <c r="N100" s="38"/>
      <c r="O100" s="38"/>
      <c r="P100" s="38"/>
      <c r="Q100" s="38"/>
      <c r="R100" s="38"/>
      <c r="S100" s="38"/>
      <c r="T100" s="38">
        <v>0</v>
      </c>
      <c r="U100" s="38">
        <v>0</v>
      </c>
      <c r="V100" s="38">
        <v>0</v>
      </c>
      <c r="W100" s="38">
        <v>0</v>
      </c>
      <c r="X100" s="38">
        <v>0</v>
      </c>
      <c r="Y100" s="38">
        <v>0</v>
      </c>
      <c r="Z100" s="38"/>
      <c r="AA100" s="38"/>
      <c r="AB100" s="50">
        <v>202.91023999999999</v>
      </c>
      <c r="AC100" s="38"/>
      <c r="AD100" s="50">
        <v>211.02664959999998</v>
      </c>
      <c r="AE100" s="38"/>
      <c r="AF100" s="38">
        <v>219.46771558399999</v>
      </c>
      <c r="AG100" s="38"/>
      <c r="AH100" s="38">
        <v>228.24642420736001</v>
      </c>
      <c r="AI100" s="50"/>
      <c r="AJ100" s="38">
        <v>237.37628117565441</v>
      </c>
      <c r="AK100" s="38"/>
      <c r="AL100" s="50">
        <v>1099.0273105670144</v>
      </c>
      <c r="AM100" s="47">
        <v>0</v>
      </c>
      <c r="AN100" s="38"/>
      <c r="AO100" s="40"/>
      <c r="AP100" s="48"/>
      <c r="AQ100" s="84"/>
      <c r="AT100" s="181"/>
      <c r="AU100" s="181"/>
      <c r="AV100" s="181"/>
    </row>
    <row r="101" spans="1:48" s="42" customFormat="1" ht="8.1" customHeight="1" outlineLevel="1" collapsed="1">
      <c r="A101" s="484" t="s">
        <v>154</v>
      </c>
      <c r="B101" s="438"/>
      <c r="C101" s="439" t="s">
        <v>46</v>
      </c>
      <c r="D101" s="440"/>
      <c r="E101" s="440"/>
      <c r="F101" s="440"/>
      <c r="G101" s="441"/>
      <c r="H101" s="46" t="s">
        <v>28</v>
      </c>
      <c r="I101" s="38">
        <v>8.8230000000000004</v>
      </c>
      <c r="J101" s="38">
        <v>5.600000000000005E-2</v>
      </c>
      <c r="K101" s="38">
        <v>1.1520630399999998</v>
      </c>
      <c r="L101" s="38">
        <v>-0.30419799999999997</v>
      </c>
      <c r="M101" s="38">
        <v>0</v>
      </c>
      <c r="N101" s="38">
        <v>-0.58229647200000001</v>
      </c>
      <c r="O101" s="38">
        <v>0</v>
      </c>
      <c r="P101" s="38">
        <v>3.4450037920000001</v>
      </c>
      <c r="Q101" s="38">
        <v>0</v>
      </c>
      <c r="R101" s="38">
        <v>-1.4064462799999999</v>
      </c>
      <c r="S101" s="38">
        <v>0</v>
      </c>
      <c r="T101" s="38">
        <v>16.283000000000001</v>
      </c>
      <c r="U101" s="38">
        <v>0</v>
      </c>
      <c r="V101" s="38">
        <v>1.5089999999999999</v>
      </c>
      <c r="W101" s="38">
        <v>-1.5</v>
      </c>
      <c r="X101" s="38">
        <v>5.5</v>
      </c>
      <c r="Y101" s="38">
        <v>1.7141000000000002</v>
      </c>
      <c r="Z101" s="38">
        <v>3.44</v>
      </c>
      <c r="AA101" s="38"/>
      <c r="AB101" s="50">
        <v>3.5776000000000003</v>
      </c>
      <c r="AC101" s="38"/>
      <c r="AD101" s="50">
        <v>3.7207040000000005</v>
      </c>
      <c r="AE101" s="38"/>
      <c r="AF101" s="38">
        <v>3.8695321600000008</v>
      </c>
      <c r="AG101" s="38"/>
      <c r="AH101" s="38">
        <v>4.0243134464000008</v>
      </c>
      <c r="AI101" s="50"/>
      <c r="AJ101" s="38">
        <v>4.1852859842560006</v>
      </c>
      <c r="AK101" s="38"/>
      <c r="AL101" s="50">
        <v>19.377435590656003</v>
      </c>
      <c r="AM101" s="83">
        <v>0</v>
      </c>
      <c r="AN101" s="38"/>
      <c r="AO101" s="40"/>
      <c r="AP101" s="85"/>
      <c r="AQ101" s="84"/>
      <c r="AT101" s="181"/>
      <c r="AU101" s="181"/>
      <c r="AV101" s="181"/>
    </row>
    <row r="102" spans="1:48" s="42" customFormat="1" ht="16.5" hidden="1" customHeight="1" outlineLevel="2">
      <c r="A102" s="484" t="s">
        <v>155</v>
      </c>
      <c r="B102" s="438"/>
      <c r="C102" s="43" t="s">
        <v>48</v>
      </c>
      <c r="D102" s="44"/>
      <c r="E102" s="44"/>
      <c r="F102" s="44"/>
      <c r="G102" s="45"/>
      <c r="H102" s="46" t="s">
        <v>28</v>
      </c>
      <c r="I102" s="38">
        <v>0</v>
      </c>
      <c r="J102" s="38">
        <v>0</v>
      </c>
      <c r="K102" s="38">
        <v>0</v>
      </c>
      <c r="L102" s="38"/>
      <c r="M102" s="38"/>
      <c r="N102" s="38"/>
      <c r="O102" s="38"/>
      <c r="P102" s="38"/>
      <c r="Q102" s="38"/>
      <c r="R102" s="38"/>
      <c r="S102" s="38"/>
      <c r="T102" s="38">
        <v>0</v>
      </c>
      <c r="U102" s="38">
        <v>0</v>
      </c>
      <c r="V102" s="38">
        <v>0</v>
      </c>
      <c r="W102" s="38">
        <v>0</v>
      </c>
      <c r="X102" s="38">
        <v>0</v>
      </c>
      <c r="Y102" s="38">
        <v>0</v>
      </c>
      <c r="Z102" s="38"/>
      <c r="AA102" s="38"/>
      <c r="AB102" s="50">
        <v>2.08</v>
      </c>
      <c r="AC102" s="38"/>
      <c r="AD102" s="50">
        <v>2.1632000000000002</v>
      </c>
      <c r="AE102" s="38"/>
      <c r="AF102" s="38">
        <v>2.2497280000000002</v>
      </c>
      <c r="AG102" s="38"/>
      <c r="AH102" s="38">
        <v>2.3397171200000004</v>
      </c>
      <c r="AI102" s="50"/>
      <c r="AJ102" s="38">
        <v>2.4333058048000007</v>
      </c>
      <c r="AK102" s="38"/>
      <c r="AL102" s="50">
        <v>11.265950924800002</v>
      </c>
      <c r="AM102" s="47">
        <v>0</v>
      </c>
      <c r="AN102" s="38"/>
      <c r="AO102" s="40"/>
      <c r="AP102" s="48"/>
      <c r="AQ102" s="84"/>
      <c r="AT102" s="181"/>
      <c r="AU102" s="181"/>
      <c r="AV102" s="181"/>
    </row>
    <row r="103" spans="1:48" s="42" customFormat="1" ht="16.5" hidden="1" customHeight="1" outlineLevel="2">
      <c r="A103" s="484" t="s">
        <v>156</v>
      </c>
      <c r="B103" s="438"/>
      <c r="C103" s="43" t="s">
        <v>50</v>
      </c>
      <c r="D103" s="44"/>
      <c r="E103" s="44"/>
      <c r="F103" s="44"/>
      <c r="G103" s="45"/>
      <c r="H103" s="46" t="s">
        <v>28</v>
      </c>
      <c r="I103" s="38">
        <v>0</v>
      </c>
      <c r="J103" s="38">
        <v>0</v>
      </c>
      <c r="K103" s="38">
        <v>0</v>
      </c>
      <c r="L103" s="38"/>
      <c r="M103" s="38"/>
      <c r="N103" s="38"/>
      <c r="O103" s="38"/>
      <c r="P103" s="38"/>
      <c r="Q103" s="38"/>
      <c r="R103" s="38"/>
      <c r="S103" s="38"/>
      <c r="T103" s="38">
        <v>0</v>
      </c>
      <c r="U103" s="38">
        <v>0</v>
      </c>
      <c r="V103" s="38">
        <v>0</v>
      </c>
      <c r="W103" s="38">
        <v>0</v>
      </c>
      <c r="X103" s="38">
        <v>0</v>
      </c>
      <c r="Y103" s="38">
        <v>0</v>
      </c>
      <c r="Z103" s="38"/>
      <c r="AA103" s="38"/>
      <c r="AB103" s="50">
        <v>5.2</v>
      </c>
      <c r="AC103" s="38"/>
      <c r="AD103" s="50">
        <v>5.4080000000000004</v>
      </c>
      <c r="AE103" s="38"/>
      <c r="AF103" s="38">
        <v>5.6243200000000009</v>
      </c>
      <c r="AG103" s="38"/>
      <c r="AH103" s="38">
        <v>5.8492928000000015</v>
      </c>
      <c r="AI103" s="50"/>
      <c r="AJ103" s="38">
        <v>6.0832645120000022</v>
      </c>
      <c r="AK103" s="38"/>
      <c r="AL103" s="50">
        <v>28.164877312000005</v>
      </c>
      <c r="AM103" s="47">
        <v>0</v>
      </c>
      <c r="AN103" s="38"/>
      <c r="AO103" s="40"/>
      <c r="AP103" s="48"/>
      <c r="AQ103" s="84"/>
      <c r="AT103" s="181"/>
      <c r="AU103" s="181"/>
      <c r="AV103" s="181"/>
    </row>
    <row r="104" spans="1:48" s="42" customFormat="1" ht="16.5" hidden="1" customHeight="1" outlineLevel="2">
      <c r="A104" s="484" t="s">
        <v>157</v>
      </c>
      <c r="B104" s="438"/>
      <c r="C104" s="43" t="s">
        <v>52</v>
      </c>
      <c r="D104" s="44"/>
      <c r="E104" s="44"/>
      <c r="F104" s="44"/>
      <c r="G104" s="45"/>
      <c r="H104" s="46" t="s">
        <v>28</v>
      </c>
      <c r="I104" s="38">
        <v>0</v>
      </c>
      <c r="J104" s="38">
        <v>0</v>
      </c>
      <c r="K104" s="38">
        <v>0</v>
      </c>
      <c r="L104" s="38"/>
      <c r="M104" s="38"/>
      <c r="N104" s="38"/>
      <c r="O104" s="38"/>
      <c r="P104" s="38"/>
      <c r="Q104" s="38"/>
      <c r="R104" s="38"/>
      <c r="S104" s="38"/>
      <c r="T104" s="38">
        <v>0</v>
      </c>
      <c r="U104" s="38">
        <v>0</v>
      </c>
      <c r="V104" s="38">
        <v>0</v>
      </c>
      <c r="W104" s="38">
        <v>0</v>
      </c>
      <c r="X104" s="38">
        <v>0</v>
      </c>
      <c r="Y104" s="38">
        <v>0</v>
      </c>
      <c r="Z104" s="38"/>
      <c r="AA104" s="38"/>
      <c r="AB104" s="50">
        <v>0</v>
      </c>
      <c r="AC104" s="38"/>
      <c r="AD104" s="50">
        <v>0</v>
      </c>
      <c r="AE104" s="38"/>
      <c r="AF104" s="38">
        <v>0</v>
      </c>
      <c r="AG104" s="38"/>
      <c r="AH104" s="38">
        <v>0</v>
      </c>
      <c r="AI104" s="50"/>
      <c r="AJ104" s="38">
        <v>0</v>
      </c>
      <c r="AK104" s="38"/>
      <c r="AL104" s="50">
        <v>0</v>
      </c>
      <c r="AM104" s="47">
        <v>0</v>
      </c>
      <c r="AN104" s="38"/>
      <c r="AO104" s="40"/>
      <c r="AP104" s="48"/>
      <c r="AQ104" s="84"/>
      <c r="AT104" s="181"/>
      <c r="AU104" s="181"/>
      <c r="AV104" s="181"/>
    </row>
    <row r="105" spans="1:48" s="42" customFormat="1" ht="16.5" hidden="1" customHeight="1" outlineLevel="2">
      <c r="A105" s="484" t="s">
        <v>158</v>
      </c>
      <c r="B105" s="438"/>
      <c r="C105" s="43" t="s">
        <v>54</v>
      </c>
      <c r="D105" s="44"/>
      <c r="E105" s="44"/>
      <c r="F105" s="44"/>
      <c r="G105" s="45"/>
      <c r="H105" s="46" t="s">
        <v>28</v>
      </c>
      <c r="I105" s="38">
        <v>0</v>
      </c>
      <c r="J105" s="38">
        <v>0</v>
      </c>
      <c r="K105" s="38">
        <v>0</v>
      </c>
      <c r="L105" s="38"/>
      <c r="M105" s="38"/>
      <c r="N105" s="38"/>
      <c r="O105" s="38"/>
      <c r="P105" s="38"/>
      <c r="Q105" s="38"/>
      <c r="R105" s="38"/>
      <c r="S105" s="38"/>
      <c r="T105" s="38">
        <v>0</v>
      </c>
      <c r="U105" s="38">
        <v>0</v>
      </c>
      <c r="V105" s="38">
        <v>0</v>
      </c>
      <c r="W105" s="38">
        <v>0</v>
      </c>
      <c r="X105" s="38">
        <v>0</v>
      </c>
      <c r="Y105" s="38">
        <v>0</v>
      </c>
      <c r="Z105" s="38"/>
      <c r="AA105" s="38"/>
      <c r="AB105" s="50">
        <v>0</v>
      </c>
      <c r="AC105" s="38"/>
      <c r="AD105" s="50">
        <v>0</v>
      </c>
      <c r="AE105" s="38"/>
      <c r="AF105" s="38">
        <v>0</v>
      </c>
      <c r="AG105" s="38"/>
      <c r="AH105" s="38">
        <v>0</v>
      </c>
      <c r="AI105" s="50"/>
      <c r="AJ105" s="38">
        <v>0</v>
      </c>
      <c r="AK105" s="38"/>
      <c r="AL105" s="50">
        <v>0</v>
      </c>
      <c r="AM105" s="47">
        <v>0</v>
      </c>
      <c r="AN105" s="38"/>
      <c r="AO105" s="40"/>
      <c r="AP105" s="48"/>
      <c r="AQ105" s="84"/>
      <c r="AT105" s="181"/>
      <c r="AU105" s="181"/>
      <c r="AV105" s="181"/>
    </row>
    <row r="106" spans="1:48" s="42" customFormat="1" ht="16.5" hidden="1" customHeight="1" outlineLevel="2">
      <c r="A106" s="484" t="s">
        <v>159</v>
      </c>
      <c r="B106" s="438"/>
      <c r="C106" s="43" t="s">
        <v>56</v>
      </c>
      <c r="D106" s="44"/>
      <c r="E106" s="44"/>
      <c r="F106" s="44"/>
      <c r="G106" s="45"/>
      <c r="H106" s="46" t="s">
        <v>28</v>
      </c>
      <c r="I106" s="38">
        <v>0</v>
      </c>
      <c r="J106" s="38">
        <v>0</v>
      </c>
      <c r="K106" s="38">
        <v>0</v>
      </c>
      <c r="L106" s="38"/>
      <c r="M106" s="38"/>
      <c r="N106" s="38"/>
      <c r="O106" s="38"/>
      <c r="P106" s="38"/>
      <c r="Q106" s="38"/>
      <c r="R106" s="38"/>
      <c r="S106" s="38"/>
      <c r="T106" s="38">
        <v>0</v>
      </c>
      <c r="U106" s="38">
        <v>0</v>
      </c>
      <c r="V106" s="38">
        <v>0</v>
      </c>
      <c r="W106" s="38">
        <v>0</v>
      </c>
      <c r="X106" s="38">
        <v>0</v>
      </c>
      <c r="Y106" s="38">
        <v>0</v>
      </c>
      <c r="Z106" s="38"/>
      <c r="AA106" s="38"/>
      <c r="AB106" s="50">
        <v>0</v>
      </c>
      <c r="AC106" s="38"/>
      <c r="AD106" s="50">
        <v>0</v>
      </c>
      <c r="AE106" s="38"/>
      <c r="AF106" s="38">
        <v>0</v>
      </c>
      <c r="AG106" s="38"/>
      <c r="AH106" s="38">
        <v>0</v>
      </c>
      <c r="AI106" s="50"/>
      <c r="AJ106" s="38">
        <v>0</v>
      </c>
      <c r="AK106" s="38"/>
      <c r="AL106" s="50">
        <v>0</v>
      </c>
      <c r="AM106" s="47">
        <v>0</v>
      </c>
      <c r="AN106" s="38"/>
      <c r="AO106" s="40"/>
      <c r="AP106" s="48"/>
      <c r="AQ106" s="84"/>
      <c r="AT106" s="181"/>
      <c r="AU106" s="181"/>
      <c r="AV106" s="181"/>
    </row>
    <row r="107" spans="1:48" s="42" customFormat="1" ht="8.1" customHeight="1" outlineLevel="1" collapsed="1" thickBot="1">
      <c r="A107" s="485" t="s">
        <v>160</v>
      </c>
      <c r="B107" s="474"/>
      <c r="C107" s="86" t="s">
        <v>58</v>
      </c>
      <c r="D107" s="87"/>
      <c r="E107" s="87"/>
      <c r="F107" s="87"/>
      <c r="G107" s="88"/>
      <c r="H107" s="46" t="s">
        <v>28</v>
      </c>
      <c r="I107" s="38">
        <v>7.0860000000000003</v>
      </c>
      <c r="J107" s="38">
        <v>5.2320000000000002</v>
      </c>
      <c r="K107" s="38">
        <v>5.8372012899999994</v>
      </c>
      <c r="L107" s="38">
        <v>0.91799867605681296</v>
      </c>
      <c r="M107" s="38">
        <v>0</v>
      </c>
      <c r="N107" s="38">
        <v>0.8756579652011951</v>
      </c>
      <c r="O107" s="38">
        <v>0</v>
      </c>
      <c r="P107" s="38">
        <v>0.99001044005312611</v>
      </c>
      <c r="Q107" s="38">
        <v>0</v>
      </c>
      <c r="R107" s="38">
        <v>3.0535342086888648</v>
      </c>
      <c r="S107" s="38"/>
      <c r="T107" s="38">
        <v>4.2251640000000004</v>
      </c>
      <c r="U107" s="38">
        <v>0</v>
      </c>
      <c r="V107" s="38">
        <v>2.6890000000000001</v>
      </c>
      <c r="W107" s="38">
        <v>-1.5</v>
      </c>
      <c r="X107" s="38">
        <v>2.8901600000000003</v>
      </c>
      <c r="Y107" s="38">
        <v>3.1418910000000002</v>
      </c>
      <c r="Z107" s="38">
        <v>3.3776000000000002</v>
      </c>
      <c r="AA107" s="38"/>
      <c r="AB107" s="50">
        <v>4.5127040000000003</v>
      </c>
      <c r="AC107" s="38"/>
      <c r="AD107" s="50">
        <v>4.6932121600000007</v>
      </c>
      <c r="AE107" s="38"/>
      <c r="AF107" s="38">
        <v>4.8809406464000009</v>
      </c>
      <c r="AG107" s="38"/>
      <c r="AH107" s="38">
        <v>5.0761782722560014</v>
      </c>
      <c r="AI107" s="50"/>
      <c r="AJ107" s="38">
        <v>5.279225403146242</v>
      </c>
      <c r="AK107" s="38"/>
      <c r="AL107" s="50">
        <v>24.442260481802244</v>
      </c>
      <c r="AM107" s="83">
        <v>0</v>
      </c>
      <c r="AN107" s="38"/>
      <c r="AO107" s="40"/>
      <c r="AP107" s="85"/>
      <c r="AQ107" s="84"/>
      <c r="AT107" s="181"/>
      <c r="AU107" s="181"/>
      <c r="AV107" s="181"/>
    </row>
    <row r="108" spans="1:48" s="42" customFormat="1" ht="8.25" customHeight="1">
      <c r="A108" s="463" t="s">
        <v>161</v>
      </c>
      <c r="B108" s="464"/>
      <c r="C108" s="465" t="s">
        <v>162</v>
      </c>
      <c r="D108" s="466"/>
      <c r="E108" s="466"/>
      <c r="F108" s="466"/>
      <c r="G108" s="467"/>
      <c r="H108" s="56" t="s">
        <v>28</v>
      </c>
      <c r="I108" s="37">
        <v>-12.334612000000002</v>
      </c>
      <c r="J108" s="37">
        <v>-6.463000000000001</v>
      </c>
      <c r="K108" s="37">
        <v>-11.026018387862063</v>
      </c>
      <c r="L108" s="37">
        <v>-4.2094371086763829</v>
      </c>
      <c r="M108" s="37">
        <v>-1.2476624599999999</v>
      </c>
      <c r="N108" s="37">
        <v>-2.9358248381785028</v>
      </c>
      <c r="O108" s="37" t="e">
        <v>#DIV/0!</v>
      </c>
      <c r="P108" s="37">
        <v>-3.1131133938622106</v>
      </c>
      <c r="Q108" s="37" t="e">
        <v>#DIV/0!</v>
      </c>
      <c r="R108" s="37">
        <v>-5.6027751443851361</v>
      </c>
      <c r="S108" s="38">
        <v>0</v>
      </c>
      <c r="T108" s="37">
        <v>-4.3419999999999987</v>
      </c>
      <c r="U108" s="38">
        <v>0</v>
      </c>
      <c r="V108" s="37">
        <v>-13.878</v>
      </c>
      <c r="W108" s="38">
        <v>0</v>
      </c>
      <c r="X108" s="37">
        <v>-2.4679200000000003</v>
      </c>
      <c r="Y108" s="37">
        <v>-13.713987419999997</v>
      </c>
      <c r="Z108" s="37">
        <v>-3.3093163230878115</v>
      </c>
      <c r="AA108" s="37">
        <v>0</v>
      </c>
      <c r="AB108" s="37">
        <v>0.88768299396010164</v>
      </c>
      <c r="AC108" s="37">
        <v>0</v>
      </c>
      <c r="AD108" s="37">
        <v>-1.3867215262814696</v>
      </c>
      <c r="AE108" s="37">
        <v>0</v>
      </c>
      <c r="AF108" s="37">
        <v>-1.442226387332731</v>
      </c>
      <c r="AG108" s="37">
        <v>0</v>
      </c>
      <c r="AH108" s="37">
        <v>-6.9122443964538514</v>
      </c>
      <c r="AI108" s="37">
        <v>-0.34793879645384962</v>
      </c>
      <c r="AJ108" s="37">
        <v>-7.3226586204538506</v>
      </c>
      <c r="AK108" s="37"/>
      <c r="AL108" s="37">
        <v>-16.1761679365618</v>
      </c>
      <c r="AM108" s="89">
        <v>0</v>
      </c>
      <c r="AN108" s="37"/>
      <c r="AO108" s="40"/>
      <c r="AP108" s="40"/>
      <c r="AQ108" s="84"/>
      <c r="AT108" s="37">
        <v>-11.246067419999996</v>
      </c>
      <c r="AU108" s="196">
        <v>0.82004358583551906</v>
      </c>
      <c r="AV108" s="196"/>
    </row>
    <row r="109" spans="1:48" s="42" customFormat="1" ht="8.1" customHeight="1" outlineLevel="1">
      <c r="A109" s="437" t="s">
        <v>163</v>
      </c>
      <c r="B109" s="438"/>
      <c r="C109" s="439" t="s">
        <v>164</v>
      </c>
      <c r="D109" s="440"/>
      <c r="E109" s="440"/>
      <c r="F109" s="440"/>
      <c r="G109" s="441"/>
      <c r="H109" s="46" t="s">
        <v>28</v>
      </c>
      <c r="I109" s="38">
        <v>11.401999999999999</v>
      </c>
      <c r="J109" s="38">
        <v>33.023000000000003</v>
      </c>
      <c r="K109" s="38">
        <v>7.3240000000000007</v>
      </c>
      <c r="L109" s="38">
        <v>1.3360000000000001</v>
      </c>
      <c r="M109" s="38">
        <v>5.8000000000000003E-2</v>
      </c>
      <c r="N109" s="38">
        <v>1.3360000000000001</v>
      </c>
      <c r="O109" s="38">
        <v>5.8000000000000003E-2</v>
      </c>
      <c r="P109" s="38">
        <v>1.3360000000000001</v>
      </c>
      <c r="Q109" s="38">
        <v>5.8000000000000003E-2</v>
      </c>
      <c r="R109" s="38">
        <v>1.3360000000000001</v>
      </c>
      <c r="S109" s="38"/>
      <c r="T109" s="38">
        <v>10.558</v>
      </c>
      <c r="U109" s="38">
        <v>0</v>
      </c>
      <c r="V109" s="38">
        <v>1.4889999999999999</v>
      </c>
      <c r="W109" s="38">
        <v>0</v>
      </c>
      <c r="X109" s="38">
        <v>5.8320800000000004</v>
      </c>
      <c r="Y109" s="38">
        <v>7.1698000000000004</v>
      </c>
      <c r="Z109" s="38">
        <v>9.1698000000000004</v>
      </c>
      <c r="AA109" s="38">
        <v>0</v>
      </c>
      <c r="AB109" s="38">
        <v>12.477526000000001</v>
      </c>
      <c r="AC109" s="38">
        <v>0</v>
      </c>
      <c r="AD109" s="38">
        <v>10.07103068</v>
      </c>
      <c r="AE109" s="38">
        <v>0</v>
      </c>
      <c r="AF109" s="38">
        <v>10.473871907199999</v>
      </c>
      <c r="AG109" s="38">
        <v>0</v>
      </c>
      <c r="AH109" s="38">
        <v>10.3147779072</v>
      </c>
      <c r="AI109" s="38">
        <v>10.3147779072</v>
      </c>
      <c r="AJ109" s="38">
        <v>10.3147779072</v>
      </c>
      <c r="AK109" s="38">
        <v>0</v>
      </c>
      <c r="AL109" s="50">
        <v>53.651984401599989</v>
      </c>
      <c r="AM109" s="90">
        <v>0</v>
      </c>
      <c r="AN109" s="38"/>
      <c r="AO109" s="40"/>
      <c r="AP109" s="40"/>
      <c r="AQ109" s="84"/>
      <c r="AT109" s="181"/>
      <c r="AU109" s="181"/>
      <c r="AV109" s="181"/>
    </row>
    <row r="110" spans="1:48" s="42" customFormat="1" ht="8.1" customHeight="1" outlineLevel="1">
      <c r="A110" s="437" t="s">
        <v>165</v>
      </c>
      <c r="B110" s="438"/>
      <c r="C110" s="439" t="s">
        <v>166</v>
      </c>
      <c r="D110" s="440"/>
      <c r="E110" s="440"/>
      <c r="F110" s="440"/>
      <c r="G110" s="441"/>
      <c r="H110" s="46" t="s">
        <v>28</v>
      </c>
      <c r="I110" s="38">
        <v>0</v>
      </c>
      <c r="J110" s="38">
        <v>0</v>
      </c>
      <c r="K110" s="49">
        <v>0</v>
      </c>
      <c r="L110" s="49"/>
      <c r="M110" s="49"/>
      <c r="N110" s="49"/>
      <c r="O110" s="49"/>
      <c r="P110" s="49"/>
      <c r="Q110" s="38"/>
      <c r="R110" s="38"/>
      <c r="S110" s="38"/>
      <c r="T110" s="38">
        <v>0</v>
      </c>
      <c r="U110" s="38">
        <v>0</v>
      </c>
      <c r="V110" s="38">
        <v>0</v>
      </c>
      <c r="W110" s="38">
        <v>0</v>
      </c>
      <c r="X110" s="38">
        <v>0</v>
      </c>
      <c r="Y110" s="38">
        <v>1</v>
      </c>
      <c r="Z110" s="38">
        <v>2</v>
      </c>
      <c r="AA110" s="38"/>
      <c r="AB110" s="50">
        <v>5.0209340000000005</v>
      </c>
      <c r="AC110" s="38"/>
      <c r="AD110" s="50">
        <v>2.3161749999999999</v>
      </c>
      <c r="AE110" s="38"/>
      <c r="AF110" s="38">
        <v>2.4088219999999998</v>
      </c>
      <c r="AG110" s="38">
        <v>0</v>
      </c>
      <c r="AH110" s="38">
        <v>2.2497280000000002</v>
      </c>
      <c r="AI110" s="38">
        <v>2.2497280000000002</v>
      </c>
      <c r="AJ110" s="38">
        <v>2.2497280000000002</v>
      </c>
      <c r="AK110" s="38"/>
      <c r="AL110" s="50">
        <v>14.245387000000001</v>
      </c>
      <c r="AM110" s="91"/>
      <c r="AN110" s="38"/>
      <c r="AO110" s="40"/>
      <c r="AP110" s="92"/>
      <c r="AQ110" s="84"/>
      <c r="AT110" s="181"/>
      <c r="AU110" s="181"/>
      <c r="AV110" s="181"/>
    </row>
    <row r="111" spans="1:48" s="42" customFormat="1" ht="8.1" customHeight="1" outlineLevel="1">
      <c r="A111" s="437" t="s">
        <v>167</v>
      </c>
      <c r="B111" s="438"/>
      <c r="C111" s="439" t="s">
        <v>168</v>
      </c>
      <c r="D111" s="440"/>
      <c r="E111" s="440"/>
      <c r="F111" s="440"/>
      <c r="G111" s="441"/>
      <c r="H111" s="46" t="s">
        <v>28</v>
      </c>
      <c r="I111" s="38">
        <v>2.8000000000000001E-2</v>
      </c>
      <c r="J111" s="38">
        <v>5.8000000000000003E-2</v>
      </c>
      <c r="K111" s="49">
        <v>3.1440000000000001</v>
      </c>
      <c r="L111" s="49">
        <v>5.8000000000000003E-2</v>
      </c>
      <c r="M111" s="49">
        <v>5.8000000000000003E-2</v>
      </c>
      <c r="N111" s="49">
        <v>5.8000000000000003E-2</v>
      </c>
      <c r="O111" s="49">
        <v>5.8000000000000003E-2</v>
      </c>
      <c r="P111" s="49">
        <v>5.8000000000000003E-2</v>
      </c>
      <c r="Q111" s="38">
        <v>5.8000000000000003E-2</v>
      </c>
      <c r="R111" s="38">
        <v>5.8000000000000003E-2</v>
      </c>
      <c r="S111" s="38"/>
      <c r="T111" s="38">
        <v>5.8000000000000003E-2</v>
      </c>
      <c r="U111" s="38"/>
      <c r="V111" s="38">
        <v>0.5</v>
      </c>
      <c r="W111" s="38"/>
      <c r="X111" s="38">
        <v>0.5</v>
      </c>
      <c r="Y111" s="38">
        <v>5.8000000000000003E-2</v>
      </c>
      <c r="Z111" s="38">
        <v>5.8000000000000003E-2</v>
      </c>
      <c r="AA111" s="38"/>
      <c r="AB111" s="50">
        <v>6.0320000000000006E-2</v>
      </c>
      <c r="AC111" s="38"/>
      <c r="AD111" s="50">
        <v>6.2732800000000005E-2</v>
      </c>
      <c r="AE111" s="38"/>
      <c r="AF111" s="38">
        <v>6.5242112000000005E-2</v>
      </c>
      <c r="AG111" s="38"/>
      <c r="AH111" s="38">
        <v>6.5242112000000005E-2</v>
      </c>
      <c r="AI111" s="38">
        <v>6.5242112000000005E-2</v>
      </c>
      <c r="AJ111" s="38">
        <v>6.5242112000000005E-2</v>
      </c>
      <c r="AK111" s="38"/>
      <c r="AL111" s="50">
        <v>0.31877913600000007</v>
      </c>
      <c r="AM111" s="91"/>
      <c r="AN111" s="38"/>
      <c r="AO111" s="40"/>
      <c r="AP111" s="92"/>
      <c r="AQ111" s="84"/>
      <c r="AT111" s="181"/>
      <c r="AU111" s="181"/>
      <c r="AV111" s="181"/>
    </row>
    <row r="112" spans="1:48" s="42" customFormat="1" ht="8.1" customHeight="1" outlineLevel="1">
      <c r="A112" s="437" t="s">
        <v>169</v>
      </c>
      <c r="B112" s="438"/>
      <c r="C112" s="439" t="s">
        <v>170</v>
      </c>
      <c r="D112" s="440"/>
      <c r="E112" s="440"/>
      <c r="F112" s="440"/>
      <c r="G112" s="441"/>
      <c r="H112" s="46" t="s">
        <v>28</v>
      </c>
      <c r="I112" s="38">
        <v>3.0710000000000002</v>
      </c>
      <c r="J112" s="38">
        <v>4.33</v>
      </c>
      <c r="K112" s="49">
        <v>3.5089999999999999</v>
      </c>
      <c r="L112" s="49">
        <v>1.0825</v>
      </c>
      <c r="M112" s="49"/>
      <c r="N112" s="49">
        <v>1.0825</v>
      </c>
      <c r="O112" s="49"/>
      <c r="P112" s="49">
        <v>1.0825</v>
      </c>
      <c r="Q112" s="38"/>
      <c r="R112" s="38">
        <v>1.0825</v>
      </c>
      <c r="S112" s="38"/>
      <c r="T112" s="38">
        <v>8</v>
      </c>
      <c r="U112" s="38"/>
      <c r="V112" s="38">
        <v>0</v>
      </c>
      <c r="W112" s="38"/>
      <c r="X112" s="38">
        <v>5.33</v>
      </c>
      <c r="Y112" s="38">
        <v>4.33</v>
      </c>
      <c r="Z112" s="38">
        <v>4.33</v>
      </c>
      <c r="AA112" s="38"/>
      <c r="AB112" s="50">
        <v>4.5032000000000005</v>
      </c>
      <c r="AC112" s="38"/>
      <c r="AD112" s="50">
        <v>4.6833280000000004</v>
      </c>
      <c r="AE112" s="38"/>
      <c r="AF112" s="38">
        <v>4.8706611200000003</v>
      </c>
      <c r="AG112" s="38"/>
      <c r="AH112" s="38">
        <v>4.8706611200000003</v>
      </c>
      <c r="AI112" s="38">
        <v>4.8706611200000003</v>
      </c>
      <c r="AJ112" s="38">
        <v>4.8706611200000003</v>
      </c>
      <c r="AK112" s="38"/>
      <c r="AL112" s="50">
        <v>23.798511360000003</v>
      </c>
      <c r="AM112" s="91"/>
      <c r="AN112" s="38"/>
      <c r="AO112" s="40"/>
      <c r="AP112" s="92"/>
      <c r="AQ112" s="84"/>
      <c r="AT112" s="181"/>
      <c r="AU112" s="181"/>
      <c r="AV112" s="181"/>
    </row>
    <row r="113" spans="1:48" s="42" customFormat="1" ht="8.1" customHeight="1" outlineLevel="1">
      <c r="A113" s="437" t="s">
        <v>171</v>
      </c>
      <c r="B113" s="438"/>
      <c r="C113" s="439" t="s">
        <v>172</v>
      </c>
      <c r="D113" s="440"/>
      <c r="E113" s="440"/>
      <c r="F113" s="440"/>
      <c r="G113" s="441"/>
      <c r="H113" s="46" t="s">
        <v>28</v>
      </c>
      <c r="I113" s="38">
        <v>3.0710000000000002</v>
      </c>
      <c r="J113" s="38">
        <v>4.33</v>
      </c>
      <c r="K113" s="49">
        <v>3.5089999999999999</v>
      </c>
      <c r="L113" s="49">
        <v>1.0825</v>
      </c>
      <c r="M113" s="49">
        <v>0</v>
      </c>
      <c r="N113" s="49">
        <v>1.0825</v>
      </c>
      <c r="O113" s="49">
        <v>0</v>
      </c>
      <c r="P113" s="49">
        <v>1.0825</v>
      </c>
      <c r="Q113" s="38">
        <v>0</v>
      </c>
      <c r="R113" s="38">
        <v>1.0825</v>
      </c>
      <c r="S113" s="38"/>
      <c r="T113" s="38">
        <v>4.2</v>
      </c>
      <c r="U113" s="38">
        <v>0</v>
      </c>
      <c r="V113" s="38">
        <v>2</v>
      </c>
      <c r="W113" s="38">
        <v>0</v>
      </c>
      <c r="X113" s="38">
        <v>5.33</v>
      </c>
      <c r="Y113" s="38">
        <v>4.33</v>
      </c>
      <c r="Z113" s="38">
        <v>4.33</v>
      </c>
      <c r="AA113" s="38"/>
      <c r="AB113" s="50">
        <v>4.5032000000000005</v>
      </c>
      <c r="AC113" s="38"/>
      <c r="AD113" s="50">
        <v>4.6833280000000004</v>
      </c>
      <c r="AE113" s="38"/>
      <c r="AF113" s="38">
        <v>4.8706611200000003</v>
      </c>
      <c r="AG113" s="38"/>
      <c r="AH113" s="38">
        <v>4.8706611200000003</v>
      </c>
      <c r="AI113" s="38">
        <v>4.8706611200000003</v>
      </c>
      <c r="AJ113" s="38">
        <v>4.8706611200000003</v>
      </c>
      <c r="AK113" s="38"/>
      <c r="AL113" s="50">
        <v>23.798511360000003</v>
      </c>
      <c r="AM113" s="90"/>
      <c r="AN113" s="38"/>
      <c r="AO113" s="40"/>
      <c r="AP113" s="92"/>
      <c r="AQ113" s="84"/>
      <c r="AT113" s="181"/>
      <c r="AU113" s="181"/>
      <c r="AV113" s="181"/>
    </row>
    <row r="114" spans="1:48" s="42" customFormat="1" ht="8.25" customHeight="1" outlineLevel="1">
      <c r="A114" s="437" t="s">
        <v>173</v>
      </c>
      <c r="B114" s="438"/>
      <c r="C114" s="439" t="s">
        <v>174</v>
      </c>
      <c r="D114" s="440"/>
      <c r="E114" s="440"/>
      <c r="F114" s="440"/>
      <c r="G114" s="441"/>
      <c r="H114" s="46" t="s">
        <v>28</v>
      </c>
      <c r="I114" s="38">
        <v>8.302999999999999</v>
      </c>
      <c r="J114" s="38">
        <v>28.635000000000005</v>
      </c>
      <c r="K114" s="49">
        <v>0.67100000000000004</v>
      </c>
      <c r="L114" s="49">
        <v>0.19550000000000001</v>
      </c>
      <c r="M114" s="49"/>
      <c r="N114" s="49">
        <v>0.19550000000000001</v>
      </c>
      <c r="O114" s="49"/>
      <c r="P114" s="49">
        <v>0.19550000000000001</v>
      </c>
      <c r="Q114" s="38"/>
      <c r="R114" s="38">
        <v>0.19550000000000001</v>
      </c>
      <c r="S114" s="38"/>
      <c r="T114" s="38">
        <v>2.5</v>
      </c>
      <c r="U114" s="38"/>
      <c r="V114" s="38">
        <v>2E-3</v>
      </c>
      <c r="W114" s="38"/>
      <c r="X114" s="38">
        <v>2.0800000000000003E-3</v>
      </c>
      <c r="Y114" s="38">
        <v>1.7818000000000001</v>
      </c>
      <c r="Z114" s="38">
        <v>2.7818000000000001</v>
      </c>
      <c r="AA114" s="38"/>
      <c r="AB114" s="50">
        <v>2.8930720000000001</v>
      </c>
      <c r="AC114" s="38"/>
      <c r="AD114" s="50">
        <v>3.0087948800000004</v>
      </c>
      <c r="AE114" s="38"/>
      <c r="AF114" s="38">
        <v>3.1291466752000003</v>
      </c>
      <c r="AG114" s="38"/>
      <c r="AH114" s="38">
        <v>3.1291466752000003</v>
      </c>
      <c r="AI114" s="38">
        <v>3.1291466752000003</v>
      </c>
      <c r="AJ114" s="38">
        <v>3.1291466752000003</v>
      </c>
      <c r="AK114" s="38"/>
      <c r="AL114" s="50">
        <v>15.289306905600004</v>
      </c>
      <c r="AM114" s="93"/>
      <c r="AN114" s="94" t="s">
        <v>175</v>
      </c>
      <c r="AO114" s="40"/>
      <c r="AP114" s="95"/>
      <c r="AQ114" s="84"/>
      <c r="AT114" s="181"/>
      <c r="AU114" s="181"/>
      <c r="AV114" s="181"/>
    </row>
    <row r="115" spans="1:48" s="42" customFormat="1" ht="8.25" customHeight="1" outlineLevel="1">
      <c r="A115" s="437" t="s">
        <v>176</v>
      </c>
      <c r="B115" s="438"/>
      <c r="C115" s="439" t="s">
        <v>127</v>
      </c>
      <c r="D115" s="440"/>
      <c r="E115" s="440"/>
      <c r="F115" s="440"/>
      <c r="G115" s="441"/>
      <c r="H115" s="46" t="s">
        <v>28</v>
      </c>
      <c r="I115" s="38">
        <v>23.736612000000001</v>
      </c>
      <c r="J115" s="38">
        <v>39.486000000000004</v>
      </c>
      <c r="K115" s="38">
        <v>18.350018387862065</v>
      </c>
      <c r="L115" s="38">
        <v>5.5454371086763832</v>
      </c>
      <c r="M115" s="38">
        <v>1.30566246</v>
      </c>
      <c r="N115" s="38">
        <v>4.2718248381785031</v>
      </c>
      <c r="O115" s="38" t="e">
        <v>#DIV/0!</v>
      </c>
      <c r="P115" s="38">
        <v>4.4491133938622109</v>
      </c>
      <c r="Q115" s="38" t="e">
        <v>#DIV/0!</v>
      </c>
      <c r="R115" s="38">
        <v>6.9387751443851364</v>
      </c>
      <c r="S115" s="38"/>
      <c r="T115" s="38">
        <v>14.899999999999999</v>
      </c>
      <c r="U115" s="38">
        <v>0</v>
      </c>
      <c r="V115" s="38">
        <v>15.367000000000001</v>
      </c>
      <c r="W115" s="38">
        <v>0</v>
      </c>
      <c r="X115" s="38">
        <v>8.3000000000000007</v>
      </c>
      <c r="Y115" s="38">
        <v>20.883787419999997</v>
      </c>
      <c r="Z115" s="38">
        <v>12.479116323087812</v>
      </c>
      <c r="AA115" s="38">
        <v>0</v>
      </c>
      <c r="AB115" s="38">
        <v>11.589843006039899</v>
      </c>
      <c r="AC115" s="38">
        <v>0</v>
      </c>
      <c r="AD115" s="38">
        <v>11.457752206281469</v>
      </c>
      <c r="AE115" s="38">
        <v>0</v>
      </c>
      <c r="AF115" s="38">
        <v>11.916098294532731</v>
      </c>
      <c r="AG115" s="38">
        <v>0</v>
      </c>
      <c r="AH115" s="38">
        <v>17.440022303653851</v>
      </c>
      <c r="AI115" s="38">
        <v>10.662716703653849</v>
      </c>
      <c r="AJ115" s="38">
        <v>17.710436527653851</v>
      </c>
      <c r="AK115" s="38">
        <v>0</v>
      </c>
      <c r="AL115" s="50">
        <v>70.114152338161801</v>
      </c>
      <c r="AM115" s="96">
        <v>0</v>
      </c>
      <c r="AN115" s="38"/>
      <c r="AO115" s="40"/>
      <c r="AP115" s="40"/>
      <c r="AQ115" s="84"/>
      <c r="AT115" s="181"/>
      <c r="AU115" s="181"/>
      <c r="AV115" s="181"/>
    </row>
    <row r="116" spans="1:48" s="42" customFormat="1" ht="8.1" customHeight="1" outlineLevel="1">
      <c r="A116" s="437" t="s">
        <v>177</v>
      </c>
      <c r="B116" s="438"/>
      <c r="C116" s="439" t="s">
        <v>178</v>
      </c>
      <c r="D116" s="440"/>
      <c r="E116" s="440"/>
      <c r="F116" s="440"/>
      <c r="G116" s="441"/>
      <c r="H116" s="46" t="s">
        <v>28</v>
      </c>
      <c r="I116" s="38">
        <v>7.8361071400000002</v>
      </c>
      <c r="J116" s="38">
        <v>8.3312672699999997</v>
      </c>
      <c r="K116" s="49">
        <v>8</v>
      </c>
      <c r="L116" s="49">
        <v>2.4252247792764234</v>
      </c>
      <c r="M116" s="49">
        <v>0</v>
      </c>
      <c r="N116" s="49">
        <v>2.4252247792764234</v>
      </c>
      <c r="O116" s="49" t="e">
        <v>#DIV/0!</v>
      </c>
      <c r="P116" s="49">
        <v>2.4252247792764234</v>
      </c>
      <c r="Q116" s="38" t="e">
        <v>#DIV/0!</v>
      </c>
      <c r="R116" s="38">
        <v>3.2047179454609007</v>
      </c>
      <c r="S116" s="38"/>
      <c r="T116" s="38">
        <v>6.8</v>
      </c>
      <c r="U116" s="38"/>
      <c r="V116" s="38"/>
      <c r="W116" s="38"/>
      <c r="X116" s="38">
        <v>2.2999999999999998</v>
      </c>
      <c r="Y116" s="38">
        <v>2.2999999999999998</v>
      </c>
      <c r="Z116" s="38">
        <v>3</v>
      </c>
      <c r="AA116" s="38">
        <v>0</v>
      </c>
      <c r="AB116" s="50">
        <v>6.0250000000000004</v>
      </c>
      <c r="AC116" s="38"/>
      <c r="AD116" s="50">
        <v>6.2660000000000009</v>
      </c>
      <c r="AE116" s="38"/>
      <c r="AF116" s="38">
        <v>6.5166400000000015</v>
      </c>
      <c r="AG116" s="38"/>
      <c r="AH116" s="38">
        <v>6.7773056000000018</v>
      </c>
      <c r="AI116" s="50"/>
      <c r="AJ116" s="38">
        <v>7.048397824000002</v>
      </c>
      <c r="AK116" s="38"/>
      <c r="AL116" s="50">
        <v>32.633343424000003</v>
      </c>
      <c r="AM116" s="93"/>
      <c r="AN116" s="38"/>
      <c r="AO116" s="40"/>
      <c r="AP116" s="95"/>
      <c r="AQ116" s="84"/>
      <c r="AT116" s="181"/>
      <c r="AU116" s="181"/>
      <c r="AV116" s="181"/>
    </row>
    <row r="117" spans="1:48" s="42" customFormat="1" ht="8.1" customHeight="1" outlineLevel="1">
      <c r="A117" s="437" t="s">
        <v>179</v>
      </c>
      <c r="B117" s="438"/>
      <c r="C117" s="439" t="s">
        <v>180</v>
      </c>
      <c r="D117" s="440"/>
      <c r="E117" s="440"/>
      <c r="F117" s="440"/>
      <c r="G117" s="441"/>
      <c r="H117" s="46" t="s">
        <v>28</v>
      </c>
      <c r="I117" s="38">
        <v>1.7749999999999999</v>
      </c>
      <c r="J117" s="38">
        <v>2.2690000000000001</v>
      </c>
      <c r="K117" s="97">
        <v>3.3069999999999999</v>
      </c>
      <c r="L117" s="97">
        <v>0.81125000000000003</v>
      </c>
      <c r="M117" s="97">
        <v>0</v>
      </c>
      <c r="N117" s="97">
        <v>0.82499999999999996</v>
      </c>
      <c r="O117" s="97">
        <v>0</v>
      </c>
      <c r="P117" s="97">
        <v>0.79749999999999999</v>
      </c>
      <c r="Q117" s="97">
        <v>0</v>
      </c>
      <c r="R117" s="97">
        <v>1.2479898139500001</v>
      </c>
      <c r="S117" s="38"/>
      <c r="T117" s="38">
        <v>2.2999999999999998</v>
      </c>
      <c r="U117" s="38"/>
      <c r="V117" s="38">
        <v>1.288</v>
      </c>
      <c r="W117" s="38"/>
      <c r="X117" s="38">
        <v>3</v>
      </c>
      <c r="Y117" s="38">
        <v>11.21692</v>
      </c>
      <c r="Z117" s="38">
        <v>1.9</v>
      </c>
      <c r="AA117" s="38"/>
      <c r="AB117" s="50">
        <v>3.5648430060398999</v>
      </c>
      <c r="AC117" s="38"/>
      <c r="AD117" s="50">
        <v>3.1117522062814702</v>
      </c>
      <c r="AE117" s="38"/>
      <c r="AF117" s="38">
        <v>3.2362582945327292</v>
      </c>
      <c r="AG117" s="38"/>
      <c r="AH117" s="38">
        <v>2.1372415999999999</v>
      </c>
      <c r="AI117" s="38">
        <v>2.1372415999999999</v>
      </c>
      <c r="AJ117" s="38">
        <v>2.1365635999999997</v>
      </c>
      <c r="AK117" s="38"/>
      <c r="AL117" s="50">
        <v>14.186658706854097</v>
      </c>
      <c r="AM117" s="93"/>
      <c r="AN117" s="97"/>
      <c r="AO117" s="40"/>
      <c r="AP117" s="40"/>
      <c r="AQ117" s="84"/>
      <c r="AT117" s="181"/>
      <c r="AU117" s="181"/>
      <c r="AV117" s="181"/>
    </row>
    <row r="118" spans="1:48" s="42" customFormat="1" ht="8.1" customHeight="1" outlineLevel="1">
      <c r="A118" s="437" t="s">
        <v>181</v>
      </c>
      <c r="B118" s="438"/>
      <c r="C118" s="439" t="s">
        <v>182</v>
      </c>
      <c r="D118" s="440"/>
      <c r="E118" s="440"/>
      <c r="F118" s="440"/>
      <c r="G118" s="441"/>
      <c r="H118" s="46" t="s">
        <v>28</v>
      </c>
      <c r="I118" s="38">
        <v>3.7970000000000002</v>
      </c>
      <c r="J118" s="38">
        <v>4.2350000000000003</v>
      </c>
      <c r="K118" s="49">
        <v>4.7220183878620619</v>
      </c>
      <c r="L118" s="49">
        <v>1.1484623293999596</v>
      </c>
      <c r="M118" s="49">
        <v>0</v>
      </c>
      <c r="N118" s="49">
        <v>1.0216000589020797</v>
      </c>
      <c r="O118" s="49" t="e">
        <v>#DIV/0!</v>
      </c>
      <c r="P118" s="49">
        <v>1.2263886145857876</v>
      </c>
      <c r="Q118" s="38" t="e">
        <v>#DIV/0!</v>
      </c>
      <c r="R118" s="38">
        <v>1.3255673849742347</v>
      </c>
      <c r="S118" s="38"/>
      <c r="T118" s="38">
        <v>4.3</v>
      </c>
      <c r="U118" s="38"/>
      <c r="V118" s="38"/>
      <c r="W118" s="38"/>
      <c r="X118" s="38">
        <v>2</v>
      </c>
      <c r="Y118" s="38">
        <v>2</v>
      </c>
      <c r="Z118" s="38">
        <v>2.212248903087811</v>
      </c>
      <c r="AA118" s="38"/>
      <c r="AB118" s="50">
        <v>1</v>
      </c>
      <c r="AC118" s="38"/>
      <c r="AD118" s="50">
        <v>1.04</v>
      </c>
      <c r="AE118" s="38"/>
      <c r="AF118" s="38">
        <v>1.0816000000000001</v>
      </c>
      <c r="AG118" s="38"/>
      <c r="AH118" s="38">
        <v>2.4884791501229677</v>
      </c>
      <c r="AI118" s="38">
        <v>2.4884791501229677</v>
      </c>
      <c r="AJ118" s="38">
        <v>2.4884791501229677</v>
      </c>
      <c r="AK118" s="38"/>
      <c r="AL118" s="50">
        <v>8.0985583002459354</v>
      </c>
      <c r="AM118" s="93"/>
      <c r="AN118" s="38"/>
      <c r="AO118" s="40"/>
      <c r="AP118" s="95"/>
      <c r="AQ118" s="84"/>
      <c r="AT118" s="181"/>
      <c r="AU118" s="181"/>
      <c r="AV118" s="181"/>
    </row>
    <row r="119" spans="1:48" s="42" customFormat="1" ht="8.1" customHeight="1" outlineLevel="1">
      <c r="A119" s="437" t="s">
        <v>183</v>
      </c>
      <c r="B119" s="438"/>
      <c r="C119" s="439" t="s">
        <v>172</v>
      </c>
      <c r="D119" s="440"/>
      <c r="E119" s="440"/>
      <c r="F119" s="440"/>
      <c r="G119" s="441"/>
      <c r="H119" s="46" t="s">
        <v>28</v>
      </c>
      <c r="I119" s="38">
        <v>3.7970000000000002</v>
      </c>
      <c r="J119" s="38">
        <v>4.2350000000000003</v>
      </c>
      <c r="K119" s="38">
        <v>4.7220183878620619</v>
      </c>
      <c r="L119" s="38">
        <v>1.1484623293999596</v>
      </c>
      <c r="M119" s="38">
        <v>0</v>
      </c>
      <c r="N119" s="38">
        <v>1.0216000589020797</v>
      </c>
      <c r="O119" s="38" t="e">
        <v>#DIV/0!</v>
      </c>
      <c r="P119" s="38">
        <v>1.2263886145857876</v>
      </c>
      <c r="Q119" s="38" t="e">
        <v>#DIV/0!</v>
      </c>
      <c r="R119" s="38">
        <v>1.3255673849742347</v>
      </c>
      <c r="S119" s="38"/>
      <c r="T119" s="38">
        <v>2.8</v>
      </c>
      <c r="U119" s="38">
        <v>0</v>
      </c>
      <c r="V119" s="38"/>
      <c r="W119" s="38">
        <v>0</v>
      </c>
      <c r="X119" s="38">
        <v>0.5</v>
      </c>
      <c r="Y119" s="38">
        <v>0.5</v>
      </c>
      <c r="Z119" s="38">
        <v>2.212248903087811</v>
      </c>
      <c r="AA119" s="38"/>
      <c r="AB119" s="50">
        <v>1</v>
      </c>
      <c r="AC119" s="38"/>
      <c r="AD119" s="50">
        <v>1.04</v>
      </c>
      <c r="AE119" s="38"/>
      <c r="AF119" s="38">
        <v>1.0816000000000001</v>
      </c>
      <c r="AG119" s="38"/>
      <c r="AH119" s="38">
        <v>2.4884791501229699</v>
      </c>
      <c r="AI119" s="38">
        <v>2.4884791501229677</v>
      </c>
      <c r="AJ119" s="38">
        <v>2.4884791501229677</v>
      </c>
      <c r="AK119" s="38"/>
      <c r="AL119" s="50">
        <v>8.0985583002459371</v>
      </c>
      <c r="AM119" s="93"/>
      <c r="AN119" s="38"/>
      <c r="AO119" s="40"/>
      <c r="AP119" s="95"/>
      <c r="AQ119" s="84"/>
      <c r="AT119" s="181"/>
      <c r="AU119" s="181"/>
      <c r="AV119" s="181"/>
    </row>
    <row r="120" spans="1:48" s="42" customFormat="1" ht="8.1" customHeight="1" outlineLevel="1" thickBot="1">
      <c r="A120" s="473" t="s">
        <v>184</v>
      </c>
      <c r="B120" s="474"/>
      <c r="C120" s="439" t="s">
        <v>185</v>
      </c>
      <c r="D120" s="440"/>
      <c r="E120" s="440"/>
      <c r="F120" s="440"/>
      <c r="G120" s="441"/>
      <c r="H120" s="46" t="s">
        <v>28</v>
      </c>
      <c r="I120" s="38">
        <v>10.328504860000001</v>
      </c>
      <c r="J120" s="38">
        <v>24.650732730000001</v>
      </c>
      <c r="K120" s="38">
        <v>2.3210000000000006</v>
      </c>
      <c r="L120" s="38">
        <v>1.1605000000000003</v>
      </c>
      <c r="M120" s="38">
        <v>1.30566246</v>
      </c>
      <c r="N120" s="38">
        <v>0</v>
      </c>
      <c r="O120" s="38">
        <v>1.30566246</v>
      </c>
      <c r="P120" s="38">
        <v>0</v>
      </c>
      <c r="Q120" s="38">
        <v>1.30566246</v>
      </c>
      <c r="R120" s="38">
        <v>1.1605000000000003</v>
      </c>
      <c r="S120" s="38"/>
      <c r="T120" s="38">
        <v>1.5</v>
      </c>
      <c r="U120" s="38"/>
      <c r="V120" s="38">
        <v>11.334999999999999</v>
      </c>
      <c r="W120" s="38"/>
      <c r="X120" s="38">
        <v>1</v>
      </c>
      <c r="Y120" s="38">
        <v>5.3668674200000002</v>
      </c>
      <c r="Z120" s="38">
        <v>5.3668674200000002</v>
      </c>
      <c r="AA120" s="38"/>
      <c r="AB120" s="50">
        <v>1</v>
      </c>
      <c r="AC120" s="38"/>
      <c r="AD120" s="50">
        <v>1.04</v>
      </c>
      <c r="AE120" s="38"/>
      <c r="AF120" s="38">
        <v>1.0816000000000001</v>
      </c>
      <c r="AG120" s="38"/>
      <c r="AH120" s="38">
        <v>6.036995953530881</v>
      </c>
      <c r="AI120" s="38">
        <v>6.036995953530881</v>
      </c>
      <c r="AJ120" s="38">
        <v>6.036995953530881</v>
      </c>
      <c r="AK120" s="38"/>
      <c r="AL120" s="50">
        <v>15.195591907061761</v>
      </c>
      <c r="AM120" s="93"/>
      <c r="AN120" s="38" t="s">
        <v>186</v>
      </c>
      <c r="AO120" s="40"/>
      <c r="AP120" s="95"/>
      <c r="AQ120" s="84"/>
      <c r="AT120" s="181"/>
      <c r="AU120" s="181"/>
      <c r="AV120" s="181"/>
    </row>
    <row r="121" spans="1:48" s="42" customFormat="1" ht="18" customHeight="1">
      <c r="A121" s="463" t="s">
        <v>187</v>
      </c>
      <c r="B121" s="464"/>
      <c r="C121" s="465" t="s">
        <v>188</v>
      </c>
      <c r="D121" s="466"/>
      <c r="E121" s="466"/>
      <c r="F121" s="466"/>
      <c r="G121" s="467"/>
      <c r="H121" s="56" t="s">
        <v>28</v>
      </c>
      <c r="I121" s="37">
        <v>46.200286789999971</v>
      </c>
      <c r="J121" s="37">
        <v>33.189179619999997</v>
      </c>
      <c r="K121" s="37">
        <v>11.209866620137962</v>
      </c>
      <c r="L121" s="37">
        <v>-3.5097314874464018</v>
      </c>
      <c r="M121" s="37">
        <v>-1.2476624599999999</v>
      </c>
      <c r="N121" s="37">
        <v>-5.4920896264186165</v>
      </c>
      <c r="O121" s="37" t="e">
        <v>#DIV/0!</v>
      </c>
      <c r="P121" s="37">
        <v>-8.4002830767521921</v>
      </c>
      <c r="Q121" s="37" t="e">
        <v>#DIV/0!</v>
      </c>
      <c r="R121" s="37">
        <v>23.776838713515019</v>
      </c>
      <c r="S121" s="38"/>
      <c r="T121" s="37">
        <v>6.6679999999999984</v>
      </c>
      <c r="U121" s="38">
        <v>0</v>
      </c>
      <c r="V121" s="37">
        <v>6.9570909059999479</v>
      </c>
      <c r="W121" s="38">
        <v>-61.653230969999996</v>
      </c>
      <c r="X121" s="37">
        <v>8.176957994995</v>
      </c>
      <c r="Y121" s="37">
        <v>5.6757384783100218</v>
      </c>
      <c r="Z121" s="37">
        <v>27.229938685912174</v>
      </c>
      <c r="AA121" s="37">
        <v>-20.513000000000002</v>
      </c>
      <c r="AB121" s="37">
        <v>30.062454396120092</v>
      </c>
      <c r="AC121" s="37">
        <v>0</v>
      </c>
      <c r="AD121" s="37">
        <v>30.41715239596487</v>
      </c>
      <c r="AE121" s="37" t="e">
        <v>#VALUE!</v>
      </c>
      <c r="AF121" s="37">
        <v>30.370946091803411</v>
      </c>
      <c r="AG121" s="37">
        <v>-28.153600000000001</v>
      </c>
      <c r="AH121" s="37">
        <v>30.983238805847684</v>
      </c>
      <c r="AI121" s="37">
        <v>-28.50153879645385</v>
      </c>
      <c r="AJ121" s="37">
        <v>30.983811509939827</v>
      </c>
      <c r="AK121" s="37"/>
      <c r="AL121" s="37">
        <v>152.81760319967589</v>
      </c>
      <c r="AM121" s="83">
        <v>0</v>
      </c>
      <c r="AN121" s="37"/>
      <c r="AO121" s="40"/>
      <c r="AP121" s="40"/>
      <c r="AQ121" s="98"/>
      <c r="AT121" s="37">
        <v>-2.5012195166849782</v>
      </c>
      <c r="AU121" s="196">
        <v>-0.44068618140942395</v>
      </c>
      <c r="AV121" s="196"/>
    </row>
    <row r="122" spans="1:48" s="42" customFormat="1" ht="16.5" hidden="1" customHeight="1" outlineLevel="2">
      <c r="A122" s="414" t="s">
        <v>189</v>
      </c>
      <c r="B122" s="415"/>
      <c r="C122" s="43" t="s">
        <v>190</v>
      </c>
      <c r="D122" s="44"/>
      <c r="E122" s="44"/>
      <c r="F122" s="44"/>
      <c r="G122" s="45"/>
      <c r="H122" s="46" t="s">
        <v>28</v>
      </c>
      <c r="I122" s="38">
        <v>0</v>
      </c>
      <c r="J122" s="38">
        <v>0</v>
      </c>
      <c r="K122" s="38">
        <v>0</v>
      </c>
      <c r="L122" s="38"/>
      <c r="M122" s="38"/>
      <c r="N122" s="38"/>
      <c r="O122" s="38"/>
      <c r="P122" s="38"/>
      <c r="Q122" s="38"/>
      <c r="R122" s="38"/>
      <c r="S122" s="38"/>
      <c r="T122" s="38">
        <v>0</v>
      </c>
      <c r="U122" s="38">
        <v>0</v>
      </c>
      <c r="V122" s="38">
        <v>0</v>
      </c>
      <c r="W122" s="38">
        <v>0</v>
      </c>
      <c r="X122" s="38">
        <v>0</v>
      </c>
      <c r="Y122" s="38">
        <v>0</v>
      </c>
      <c r="Z122" s="38"/>
      <c r="AA122" s="38"/>
      <c r="AB122" s="38"/>
      <c r="AC122" s="38"/>
      <c r="AD122" s="38"/>
      <c r="AE122" s="38"/>
      <c r="AF122" s="38"/>
      <c r="AG122" s="38"/>
      <c r="AH122" s="38"/>
      <c r="AI122" s="38"/>
      <c r="AJ122" s="38"/>
      <c r="AK122" s="38"/>
      <c r="AL122" s="38">
        <v>0</v>
      </c>
      <c r="AM122" s="47">
        <v>0</v>
      </c>
      <c r="AN122" s="38"/>
      <c r="AO122" s="40"/>
      <c r="AP122" s="48"/>
      <c r="AQ122" s="84"/>
      <c r="AT122" s="181"/>
      <c r="AU122" s="181"/>
      <c r="AV122" s="181"/>
    </row>
    <row r="123" spans="1:48" s="42" customFormat="1" ht="16.5" hidden="1" customHeight="1" outlineLevel="2">
      <c r="A123" s="414" t="s">
        <v>191</v>
      </c>
      <c r="B123" s="415"/>
      <c r="C123" s="43" t="s">
        <v>32</v>
      </c>
      <c r="D123" s="44"/>
      <c r="E123" s="44"/>
      <c r="F123" s="44"/>
      <c r="G123" s="45"/>
      <c r="H123" s="46" t="s">
        <v>28</v>
      </c>
      <c r="I123" s="38">
        <v>0</v>
      </c>
      <c r="J123" s="38">
        <v>0</v>
      </c>
      <c r="K123" s="38">
        <v>0</v>
      </c>
      <c r="L123" s="38"/>
      <c r="M123" s="38"/>
      <c r="N123" s="38"/>
      <c r="O123" s="38"/>
      <c r="P123" s="38"/>
      <c r="Q123" s="38"/>
      <c r="R123" s="38"/>
      <c r="S123" s="38"/>
      <c r="T123" s="38">
        <v>0</v>
      </c>
      <c r="U123" s="38">
        <v>0</v>
      </c>
      <c r="V123" s="38">
        <v>0</v>
      </c>
      <c r="W123" s="38">
        <v>0</v>
      </c>
      <c r="X123" s="38">
        <v>0</v>
      </c>
      <c r="Y123" s="38">
        <v>0</v>
      </c>
      <c r="Z123" s="38"/>
      <c r="AA123" s="38"/>
      <c r="AB123" s="38"/>
      <c r="AC123" s="38"/>
      <c r="AD123" s="38"/>
      <c r="AE123" s="38"/>
      <c r="AF123" s="38"/>
      <c r="AG123" s="38"/>
      <c r="AH123" s="38"/>
      <c r="AI123" s="38"/>
      <c r="AJ123" s="38"/>
      <c r="AK123" s="38"/>
      <c r="AL123" s="38">
        <v>0</v>
      </c>
      <c r="AM123" s="47">
        <v>0</v>
      </c>
      <c r="AN123" s="38"/>
      <c r="AO123" s="40"/>
      <c r="AP123" s="48"/>
      <c r="AQ123" s="84"/>
      <c r="AT123" s="181"/>
      <c r="AU123" s="181"/>
      <c r="AV123" s="181"/>
    </row>
    <row r="124" spans="1:48" s="42" customFormat="1" ht="16.5" hidden="1" customHeight="1" outlineLevel="2">
      <c r="A124" s="414" t="s">
        <v>192</v>
      </c>
      <c r="B124" s="415"/>
      <c r="C124" s="43" t="s">
        <v>34</v>
      </c>
      <c r="D124" s="44"/>
      <c r="E124" s="44"/>
      <c r="F124" s="44"/>
      <c r="G124" s="45"/>
      <c r="H124" s="46" t="s">
        <v>28</v>
      </c>
      <c r="I124" s="38">
        <v>0</v>
      </c>
      <c r="J124" s="38">
        <v>0</v>
      </c>
      <c r="K124" s="38">
        <v>0</v>
      </c>
      <c r="L124" s="38"/>
      <c r="M124" s="38"/>
      <c r="N124" s="38"/>
      <c r="O124" s="38"/>
      <c r="P124" s="38"/>
      <c r="Q124" s="38"/>
      <c r="R124" s="38"/>
      <c r="S124" s="38"/>
      <c r="T124" s="38">
        <v>0</v>
      </c>
      <c r="U124" s="38">
        <v>0</v>
      </c>
      <c r="V124" s="38">
        <v>0</v>
      </c>
      <c r="W124" s="38">
        <v>0</v>
      </c>
      <c r="X124" s="38">
        <v>0</v>
      </c>
      <c r="Y124" s="38">
        <v>0</v>
      </c>
      <c r="Z124" s="38"/>
      <c r="AA124" s="38"/>
      <c r="AB124" s="38"/>
      <c r="AC124" s="38"/>
      <c r="AD124" s="38"/>
      <c r="AE124" s="38"/>
      <c r="AF124" s="38"/>
      <c r="AG124" s="38"/>
      <c r="AH124" s="38"/>
      <c r="AI124" s="38"/>
      <c r="AJ124" s="38"/>
      <c r="AK124" s="38"/>
      <c r="AL124" s="38">
        <v>0</v>
      </c>
      <c r="AM124" s="47">
        <v>0</v>
      </c>
      <c r="AN124" s="38"/>
      <c r="AO124" s="40"/>
      <c r="AP124" s="48"/>
      <c r="AQ124" s="84"/>
      <c r="AT124" s="181"/>
      <c r="AU124" s="181"/>
      <c r="AV124" s="181"/>
    </row>
    <row r="125" spans="1:48" s="42" customFormat="1" ht="16.5" hidden="1" customHeight="1" outlineLevel="2">
      <c r="A125" s="414" t="s">
        <v>193</v>
      </c>
      <c r="B125" s="415"/>
      <c r="C125" s="43" t="s">
        <v>36</v>
      </c>
      <c r="D125" s="44"/>
      <c r="E125" s="44"/>
      <c r="F125" s="44"/>
      <c r="G125" s="45"/>
      <c r="H125" s="46" t="s">
        <v>28</v>
      </c>
      <c r="I125" s="38">
        <v>0</v>
      </c>
      <c r="J125" s="38">
        <v>0</v>
      </c>
      <c r="K125" s="38">
        <v>0</v>
      </c>
      <c r="L125" s="38"/>
      <c r="M125" s="38"/>
      <c r="N125" s="38"/>
      <c r="O125" s="38"/>
      <c r="P125" s="38"/>
      <c r="Q125" s="38"/>
      <c r="R125" s="38"/>
      <c r="S125" s="38"/>
      <c r="T125" s="38">
        <v>0</v>
      </c>
      <c r="U125" s="38">
        <v>0</v>
      </c>
      <c r="V125" s="38">
        <v>0</v>
      </c>
      <c r="W125" s="38">
        <v>0</v>
      </c>
      <c r="X125" s="38">
        <v>0</v>
      </c>
      <c r="Y125" s="38">
        <v>0</v>
      </c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38"/>
      <c r="AL125" s="38">
        <v>0</v>
      </c>
      <c r="AM125" s="47">
        <v>0</v>
      </c>
      <c r="AN125" s="38"/>
      <c r="AO125" s="40"/>
      <c r="AP125" s="48"/>
      <c r="AQ125" s="84"/>
      <c r="AT125" s="181"/>
      <c r="AU125" s="181"/>
      <c r="AV125" s="181"/>
    </row>
    <row r="126" spans="1:48" s="42" customFormat="1" ht="16.5" hidden="1" customHeight="1" outlineLevel="2">
      <c r="A126" s="414" t="s">
        <v>194</v>
      </c>
      <c r="B126" s="415"/>
      <c r="C126" s="43" t="s">
        <v>38</v>
      </c>
      <c r="D126" s="44"/>
      <c r="E126" s="44"/>
      <c r="F126" s="44"/>
      <c r="G126" s="45"/>
      <c r="H126" s="46" t="s">
        <v>28</v>
      </c>
      <c r="I126" s="38">
        <v>0</v>
      </c>
      <c r="J126" s="38">
        <v>0</v>
      </c>
      <c r="K126" s="38">
        <v>0</v>
      </c>
      <c r="L126" s="38"/>
      <c r="M126" s="38"/>
      <c r="N126" s="38"/>
      <c r="O126" s="38"/>
      <c r="P126" s="38"/>
      <c r="Q126" s="38"/>
      <c r="R126" s="38"/>
      <c r="S126" s="38"/>
      <c r="T126" s="38">
        <v>0</v>
      </c>
      <c r="U126" s="38">
        <v>0</v>
      </c>
      <c r="V126" s="38">
        <v>0</v>
      </c>
      <c r="W126" s="38">
        <v>0</v>
      </c>
      <c r="X126" s="38">
        <v>0</v>
      </c>
      <c r="Y126" s="38">
        <v>0</v>
      </c>
      <c r="Z126" s="38"/>
      <c r="AA126" s="38"/>
      <c r="AB126" s="38"/>
      <c r="AC126" s="38"/>
      <c r="AD126" s="38"/>
      <c r="AE126" s="38"/>
      <c r="AF126" s="38"/>
      <c r="AG126" s="38"/>
      <c r="AH126" s="38"/>
      <c r="AI126" s="38"/>
      <c r="AJ126" s="38"/>
      <c r="AK126" s="38"/>
      <c r="AL126" s="38">
        <v>0</v>
      </c>
      <c r="AM126" s="47">
        <v>0</v>
      </c>
      <c r="AN126" s="38"/>
      <c r="AO126" s="40"/>
      <c r="AP126" s="48"/>
      <c r="AQ126" s="84"/>
      <c r="AT126" s="181"/>
      <c r="AU126" s="181"/>
      <c r="AV126" s="181"/>
    </row>
    <row r="127" spans="1:48" s="42" customFormat="1" ht="8.1" customHeight="1" outlineLevel="1" collapsed="1">
      <c r="A127" s="484" t="s">
        <v>195</v>
      </c>
      <c r="B127" s="438"/>
      <c r="C127" s="439" t="s">
        <v>40</v>
      </c>
      <c r="D127" s="440"/>
      <c r="E127" s="440"/>
      <c r="F127" s="440"/>
      <c r="G127" s="441"/>
      <c r="H127" s="46" t="s">
        <v>28</v>
      </c>
      <c r="I127" s="38">
        <v>35.614288777969037</v>
      </c>
      <c r="J127" s="38">
        <v>35.937813065848985</v>
      </c>
      <c r="K127" s="38">
        <v>4.2206022901379363</v>
      </c>
      <c r="L127" s="38">
        <v>-4.1235321635032136</v>
      </c>
      <c r="M127" s="38">
        <v>-1.2476624599999999</v>
      </c>
      <c r="N127" s="38">
        <v>-5.7854511196197915</v>
      </c>
      <c r="O127" s="38" t="e">
        <v>#DIV/0!</v>
      </c>
      <c r="P127" s="38">
        <v>-12.835297308805327</v>
      </c>
      <c r="Q127" s="38" t="e">
        <v>#DIV/0!</v>
      </c>
      <c r="R127" s="38">
        <v>22.129750784826115</v>
      </c>
      <c r="S127" s="38"/>
      <c r="T127" s="38">
        <v>-13.08</v>
      </c>
      <c r="U127" s="38">
        <v>0</v>
      </c>
      <c r="V127" s="38">
        <v>2.7590909059999689</v>
      </c>
      <c r="W127" s="38">
        <v>-58.653230969999996</v>
      </c>
      <c r="X127" s="38">
        <v>-0.21320200500498121</v>
      </c>
      <c r="Y127" s="38">
        <v>0.81974747831006134</v>
      </c>
      <c r="Z127" s="38">
        <v>20.412338685912204</v>
      </c>
      <c r="AA127" s="38">
        <v>0</v>
      </c>
      <c r="AB127" s="38">
        <v>21.972150396119918</v>
      </c>
      <c r="AC127" s="38">
        <v>0</v>
      </c>
      <c r="AD127" s="38">
        <v>20.54112457196474</v>
      </c>
      <c r="AE127" s="38">
        <v>0</v>
      </c>
      <c r="AF127" s="38">
        <v>21.362733554843327</v>
      </c>
      <c r="AG127" s="38">
        <v>0</v>
      </c>
      <c r="AH127" s="38">
        <v>16.80491394340925</v>
      </c>
      <c r="AI127" s="38">
        <v>-0.34793879645384962</v>
      </c>
      <c r="AJ127" s="38">
        <v>17.343186053003777</v>
      </c>
      <c r="AK127" s="38"/>
      <c r="AL127" s="50">
        <v>98.024108519341013</v>
      </c>
      <c r="AM127" s="93"/>
      <c r="AN127" s="38"/>
      <c r="AO127" s="40"/>
      <c r="AP127" s="95"/>
      <c r="AQ127" s="84"/>
      <c r="AT127" s="181"/>
      <c r="AU127" s="181"/>
      <c r="AV127" s="181"/>
    </row>
    <row r="128" spans="1:48" s="42" customFormat="1" ht="16.5" hidden="1" customHeight="1" outlineLevel="2">
      <c r="A128" s="414" t="s">
        <v>196</v>
      </c>
      <c r="B128" s="415"/>
      <c r="C128" s="43" t="s">
        <v>44</v>
      </c>
      <c r="D128" s="44"/>
      <c r="E128" s="44"/>
      <c r="F128" s="44"/>
      <c r="G128" s="45"/>
      <c r="H128" s="46" t="s">
        <v>28</v>
      </c>
      <c r="I128" s="38">
        <v>0</v>
      </c>
      <c r="J128" s="38">
        <v>0</v>
      </c>
      <c r="K128" s="38">
        <v>0</v>
      </c>
      <c r="L128" s="38"/>
      <c r="M128" s="38"/>
      <c r="N128" s="38"/>
      <c r="O128" s="38"/>
      <c r="P128" s="38"/>
      <c r="Q128" s="38"/>
      <c r="R128" s="38"/>
      <c r="S128" s="38"/>
      <c r="T128" s="38">
        <v>0</v>
      </c>
      <c r="U128" s="38">
        <v>0</v>
      </c>
      <c r="V128" s="38">
        <v>0</v>
      </c>
      <c r="W128" s="38">
        <v>0</v>
      </c>
      <c r="X128" s="38">
        <v>0</v>
      </c>
      <c r="Y128" s="38">
        <v>0</v>
      </c>
      <c r="Z128" s="38"/>
      <c r="AA128" s="38"/>
      <c r="AB128" s="38"/>
      <c r="AC128" s="38"/>
      <c r="AD128" s="38"/>
      <c r="AE128" s="38"/>
      <c r="AF128" s="38"/>
      <c r="AG128" s="38"/>
      <c r="AH128" s="38"/>
      <c r="AI128" s="38"/>
      <c r="AJ128" s="38"/>
      <c r="AK128" s="38"/>
      <c r="AL128" s="50">
        <v>0</v>
      </c>
      <c r="AM128" s="47">
        <v>0</v>
      </c>
      <c r="AN128" s="38"/>
      <c r="AO128" s="40"/>
      <c r="AP128" s="48"/>
      <c r="AQ128" s="84"/>
      <c r="AT128" s="181"/>
      <c r="AU128" s="181"/>
      <c r="AV128" s="181"/>
    </row>
    <row r="129" spans="1:48" s="42" customFormat="1" ht="8.1" customHeight="1" outlineLevel="1" collapsed="1">
      <c r="A129" s="484" t="s">
        <v>197</v>
      </c>
      <c r="B129" s="438"/>
      <c r="C129" s="439" t="s">
        <v>46</v>
      </c>
      <c r="D129" s="440"/>
      <c r="E129" s="440"/>
      <c r="F129" s="440"/>
      <c r="G129" s="441"/>
      <c r="H129" s="46" t="s">
        <v>28</v>
      </c>
      <c r="I129" s="38">
        <v>8.7621215940901198</v>
      </c>
      <c r="J129" s="38">
        <v>-7.3636394050387563E-2</v>
      </c>
      <c r="K129" s="38">
        <v>1.1520630399999998</v>
      </c>
      <c r="L129" s="38">
        <v>-0.30419799999999997</v>
      </c>
      <c r="M129" s="38">
        <v>0</v>
      </c>
      <c r="N129" s="38">
        <v>-0.58229647200000001</v>
      </c>
      <c r="O129" s="38">
        <v>0</v>
      </c>
      <c r="P129" s="38">
        <v>3.4450037920000001</v>
      </c>
      <c r="Q129" s="38">
        <v>0</v>
      </c>
      <c r="R129" s="38">
        <v>-1.4064462799999999</v>
      </c>
      <c r="S129" s="38"/>
      <c r="T129" s="38">
        <v>16.143999999999998</v>
      </c>
      <c r="U129" s="38">
        <v>0</v>
      </c>
      <c r="V129" s="38">
        <v>1.5089999999999999</v>
      </c>
      <c r="W129" s="38">
        <v>-1.5</v>
      </c>
      <c r="X129" s="38">
        <v>5.5</v>
      </c>
      <c r="Y129" s="38">
        <v>1.7141000000000002</v>
      </c>
      <c r="Z129" s="38">
        <v>3.44</v>
      </c>
      <c r="AA129" s="38">
        <v>0</v>
      </c>
      <c r="AB129" s="38">
        <v>3.5776000000000003</v>
      </c>
      <c r="AC129" s="38">
        <v>0</v>
      </c>
      <c r="AD129" s="38">
        <v>3.7207040000000005</v>
      </c>
      <c r="AE129" s="38">
        <v>0</v>
      </c>
      <c r="AF129" s="38">
        <v>3.8695321600000008</v>
      </c>
      <c r="AG129" s="38">
        <v>0</v>
      </c>
      <c r="AH129" s="38">
        <v>4.0243134464000008</v>
      </c>
      <c r="AI129" s="38">
        <v>0</v>
      </c>
      <c r="AJ129" s="38">
        <v>4.1852859842560006</v>
      </c>
      <c r="AK129" s="38"/>
      <c r="AL129" s="50">
        <v>19.377435590656003</v>
      </c>
      <c r="AM129" s="93"/>
      <c r="AN129" s="38"/>
      <c r="AO129" s="40"/>
      <c r="AP129" s="95"/>
      <c r="AQ129" s="84"/>
      <c r="AT129" s="181"/>
      <c r="AU129" s="181"/>
      <c r="AV129" s="181"/>
    </row>
    <row r="130" spans="1:48" s="42" customFormat="1" ht="16.5" hidden="1" customHeight="1" outlineLevel="2">
      <c r="A130" s="484" t="s">
        <v>198</v>
      </c>
      <c r="B130" s="438"/>
      <c r="C130" s="439" t="s">
        <v>48</v>
      </c>
      <c r="D130" s="440"/>
      <c r="E130" s="440"/>
      <c r="F130" s="440"/>
      <c r="G130" s="441"/>
      <c r="H130" s="46" t="s">
        <v>28</v>
      </c>
      <c r="I130" s="38">
        <v>0</v>
      </c>
      <c r="J130" s="38">
        <v>0</v>
      </c>
      <c r="K130" s="38">
        <v>0</v>
      </c>
      <c r="L130" s="38"/>
      <c r="M130" s="38"/>
      <c r="N130" s="38"/>
      <c r="O130" s="38"/>
      <c r="P130" s="38"/>
      <c r="Q130" s="38"/>
      <c r="R130" s="38"/>
      <c r="S130" s="38"/>
      <c r="T130" s="38">
        <v>0</v>
      </c>
      <c r="U130" s="38">
        <v>0</v>
      </c>
      <c r="V130" s="38">
        <v>0</v>
      </c>
      <c r="W130" s="38">
        <v>0</v>
      </c>
      <c r="X130" s="38">
        <v>0</v>
      </c>
      <c r="Y130" s="38">
        <v>0</v>
      </c>
      <c r="Z130" s="38"/>
      <c r="AA130" s="38"/>
      <c r="AB130" s="38"/>
      <c r="AC130" s="38"/>
      <c r="AD130" s="38"/>
      <c r="AE130" s="38"/>
      <c r="AF130" s="38"/>
      <c r="AG130" s="38"/>
      <c r="AH130" s="38"/>
      <c r="AI130" s="38"/>
      <c r="AJ130" s="38"/>
      <c r="AK130" s="38"/>
      <c r="AL130" s="50">
        <v>0</v>
      </c>
      <c r="AM130" s="47">
        <v>0</v>
      </c>
      <c r="AN130" s="38"/>
      <c r="AO130" s="48"/>
      <c r="AP130" s="48"/>
      <c r="AQ130" s="84"/>
      <c r="AT130" s="181"/>
      <c r="AU130" s="181"/>
      <c r="AV130" s="181"/>
    </row>
    <row r="131" spans="1:48" s="42" customFormat="1" ht="16.5" hidden="1" customHeight="1" outlineLevel="2">
      <c r="A131" s="484" t="s">
        <v>199</v>
      </c>
      <c r="B131" s="438"/>
      <c r="C131" s="439" t="s">
        <v>50</v>
      </c>
      <c r="D131" s="440"/>
      <c r="E131" s="440"/>
      <c r="F131" s="440"/>
      <c r="G131" s="441"/>
      <c r="H131" s="46" t="s">
        <v>28</v>
      </c>
      <c r="I131" s="38">
        <v>0</v>
      </c>
      <c r="J131" s="38">
        <v>0</v>
      </c>
      <c r="K131" s="38">
        <v>0</v>
      </c>
      <c r="L131" s="38"/>
      <c r="M131" s="38"/>
      <c r="N131" s="38"/>
      <c r="O131" s="38"/>
      <c r="P131" s="38"/>
      <c r="Q131" s="38"/>
      <c r="R131" s="38"/>
      <c r="S131" s="38"/>
      <c r="T131" s="38">
        <v>0</v>
      </c>
      <c r="U131" s="38">
        <v>0</v>
      </c>
      <c r="V131" s="38">
        <v>0</v>
      </c>
      <c r="W131" s="38">
        <v>0</v>
      </c>
      <c r="X131" s="38">
        <v>0</v>
      </c>
      <c r="Y131" s="38">
        <v>0</v>
      </c>
      <c r="Z131" s="38"/>
      <c r="AA131" s="38"/>
      <c r="AB131" s="38"/>
      <c r="AC131" s="38"/>
      <c r="AD131" s="38"/>
      <c r="AE131" s="38"/>
      <c r="AF131" s="38"/>
      <c r="AG131" s="38"/>
      <c r="AH131" s="38"/>
      <c r="AI131" s="38"/>
      <c r="AJ131" s="38"/>
      <c r="AK131" s="38"/>
      <c r="AL131" s="50">
        <v>0</v>
      </c>
      <c r="AM131" s="47">
        <v>0</v>
      </c>
      <c r="AN131" s="38"/>
      <c r="AO131" s="48"/>
      <c r="AP131" s="48"/>
      <c r="AQ131" s="84"/>
      <c r="AT131" s="181"/>
      <c r="AU131" s="181"/>
      <c r="AV131" s="181"/>
    </row>
    <row r="132" spans="1:48" s="42" customFormat="1" ht="16.5" hidden="1" customHeight="1" outlineLevel="2">
      <c r="A132" s="484" t="s">
        <v>200</v>
      </c>
      <c r="B132" s="438"/>
      <c r="C132" s="439" t="s">
        <v>52</v>
      </c>
      <c r="D132" s="440"/>
      <c r="E132" s="440"/>
      <c r="F132" s="440"/>
      <c r="G132" s="441"/>
      <c r="H132" s="46" t="s">
        <v>28</v>
      </c>
      <c r="I132" s="38">
        <v>0</v>
      </c>
      <c r="J132" s="38">
        <v>0</v>
      </c>
      <c r="K132" s="38">
        <v>0</v>
      </c>
      <c r="L132" s="38"/>
      <c r="M132" s="38"/>
      <c r="N132" s="38"/>
      <c r="O132" s="38"/>
      <c r="P132" s="38"/>
      <c r="Q132" s="38"/>
      <c r="R132" s="38"/>
      <c r="S132" s="38"/>
      <c r="T132" s="38">
        <v>0</v>
      </c>
      <c r="U132" s="38">
        <v>0</v>
      </c>
      <c r="V132" s="38">
        <v>0</v>
      </c>
      <c r="W132" s="38">
        <v>0</v>
      </c>
      <c r="X132" s="38">
        <v>0</v>
      </c>
      <c r="Y132" s="38">
        <v>0</v>
      </c>
      <c r="Z132" s="38"/>
      <c r="AA132" s="38"/>
      <c r="AB132" s="38"/>
      <c r="AC132" s="38"/>
      <c r="AD132" s="38"/>
      <c r="AE132" s="38"/>
      <c r="AF132" s="38"/>
      <c r="AG132" s="38"/>
      <c r="AH132" s="38"/>
      <c r="AI132" s="38"/>
      <c r="AJ132" s="38"/>
      <c r="AK132" s="38"/>
      <c r="AL132" s="50">
        <v>0</v>
      </c>
      <c r="AM132" s="47">
        <v>0</v>
      </c>
      <c r="AN132" s="38"/>
      <c r="AO132" s="48"/>
      <c r="AP132" s="48"/>
      <c r="AQ132" s="84"/>
      <c r="AT132" s="181"/>
      <c r="AU132" s="181"/>
      <c r="AV132" s="181"/>
    </row>
    <row r="133" spans="1:48" s="42" customFormat="1" ht="16.5" hidden="1" customHeight="1" outlineLevel="2">
      <c r="A133" s="484" t="s">
        <v>201</v>
      </c>
      <c r="B133" s="438"/>
      <c r="C133" s="439" t="s">
        <v>54</v>
      </c>
      <c r="D133" s="440"/>
      <c r="E133" s="440"/>
      <c r="F133" s="440"/>
      <c r="G133" s="441"/>
      <c r="H133" s="46" t="s">
        <v>28</v>
      </c>
      <c r="I133" s="38">
        <v>0</v>
      </c>
      <c r="J133" s="38">
        <v>0</v>
      </c>
      <c r="K133" s="38">
        <v>0</v>
      </c>
      <c r="L133" s="38"/>
      <c r="M133" s="38"/>
      <c r="N133" s="38"/>
      <c r="O133" s="38"/>
      <c r="P133" s="38"/>
      <c r="Q133" s="38"/>
      <c r="R133" s="38"/>
      <c r="S133" s="38"/>
      <c r="T133" s="38">
        <v>0</v>
      </c>
      <c r="U133" s="38">
        <v>0</v>
      </c>
      <c r="V133" s="38">
        <v>0</v>
      </c>
      <c r="W133" s="38">
        <v>0</v>
      </c>
      <c r="X133" s="38">
        <v>0</v>
      </c>
      <c r="Y133" s="38">
        <v>0</v>
      </c>
      <c r="Z133" s="38"/>
      <c r="AA133" s="38"/>
      <c r="AB133" s="38"/>
      <c r="AC133" s="38"/>
      <c r="AD133" s="38"/>
      <c r="AE133" s="38"/>
      <c r="AF133" s="38"/>
      <c r="AG133" s="38"/>
      <c r="AH133" s="38"/>
      <c r="AI133" s="38"/>
      <c r="AJ133" s="38"/>
      <c r="AK133" s="38"/>
      <c r="AL133" s="50">
        <v>0</v>
      </c>
      <c r="AM133" s="47">
        <v>0</v>
      </c>
      <c r="AN133" s="38"/>
      <c r="AO133" s="48"/>
      <c r="AP133" s="48"/>
      <c r="AQ133" s="84"/>
      <c r="AT133" s="181"/>
      <c r="AU133" s="181"/>
      <c r="AV133" s="181"/>
    </row>
    <row r="134" spans="1:48" s="42" customFormat="1" ht="16.5" hidden="1" customHeight="1" outlineLevel="2">
      <c r="A134" s="484" t="s">
        <v>202</v>
      </c>
      <c r="B134" s="438"/>
      <c r="C134" s="439" t="s">
        <v>56</v>
      </c>
      <c r="D134" s="440"/>
      <c r="E134" s="440"/>
      <c r="F134" s="440"/>
      <c r="G134" s="441"/>
      <c r="H134" s="46" t="s">
        <v>28</v>
      </c>
      <c r="I134" s="38">
        <v>0</v>
      </c>
      <c r="J134" s="38">
        <v>0</v>
      </c>
      <c r="K134" s="38">
        <v>0</v>
      </c>
      <c r="L134" s="38"/>
      <c r="M134" s="38"/>
      <c r="N134" s="38"/>
      <c r="O134" s="38"/>
      <c r="P134" s="38"/>
      <c r="Q134" s="38"/>
      <c r="R134" s="38"/>
      <c r="S134" s="38"/>
      <c r="T134" s="38">
        <v>0</v>
      </c>
      <c r="U134" s="38">
        <v>0</v>
      </c>
      <c r="V134" s="38">
        <v>0</v>
      </c>
      <c r="W134" s="38">
        <v>0</v>
      </c>
      <c r="X134" s="38">
        <v>0</v>
      </c>
      <c r="Y134" s="38">
        <v>0</v>
      </c>
      <c r="Z134" s="38"/>
      <c r="AA134" s="38"/>
      <c r="AB134" s="38"/>
      <c r="AC134" s="38"/>
      <c r="AD134" s="38"/>
      <c r="AE134" s="38"/>
      <c r="AF134" s="38"/>
      <c r="AG134" s="38"/>
      <c r="AH134" s="38"/>
      <c r="AI134" s="38"/>
      <c r="AJ134" s="38"/>
      <c r="AK134" s="38"/>
      <c r="AL134" s="50">
        <v>0</v>
      </c>
      <c r="AM134" s="47">
        <v>0</v>
      </c>
      <c r="AN134" s="38"/>
      <c r="AO134" s="48"/>
      <c r="AP134" s="48"/>
      <c r="AQ134" s="84"/>
      <c r="AT134" s="181"/>
      <c r="AU134" s="181"/>
      <c r="AV134" s="181"/>
    </row>
    <row r="135" spans="1:48" s="42" customFormat="1" ht="8.1" customHeight="1" outlineLevel="1" collapsed="1" thickBot="1">
      <c r="A135" s="485" t="s">
        <v>203</v>
      </c>
      <c r="B135" s="474"/>
      <c r="C135" s="439" t="s">
        <v>58</v>
      </c>
      <c r="D135" s="440"/>
      <c r="E135" s="440"/>
      <c r="F135" s="440"/>
      <c r="G135" s="441"/>
      <c r="H135" s="46" t="s">
        <v>28</v>
      </c>
      <c r="I135" s="38">
        <v>1.7459776279408379</v>
      </c>
      <c r="J135" s="38">
        <v>-2.4331766717985883</v>
      </c>
      <c r="K135" s="38">
        <v>5.8372012899999994</v>
      </c>
      <c r="L135" s="38">
        <v>0.91799867605681296</v>
      </c>
      <c r="M135" s="38">
        <v>0</v>
      </c>
      <c r="N135" s="38">
        <v>0.8756579652011951</v>
      </c>
      <c r="O135" s="38">
        <v>0</v>
      </c>
      <c r="P135" s="38">
        <v>0.99001044005312611</v>
      </c>
      <c r="Q135" s="38">
        <v>0</v>
      </c>
      <c r="R135" s="38">
        <v>3.0535342086888648</v>
      </c>
      <c r="S135" s="38"/>
      <c r="T135" s="38">
        <v>3.6040000000000001</v>
      </c>
      <c r="U135" s="38">
        <v>0</v>
      </c>
      <c r="V135" s="38">
        <v>2.6890000000000001</v>
      </c>
      <c r="W135" s="38">
        <v>-1.5</v>
      </c>
      <c r="X135" s="38">
        <v>2.8901600000000003</v>
      </c>
      <c r="Y135" s="38">
        <v>3.1418910000000002</v>
      </c>
      <c r="Z135" s="38">
        <v>3.3776000000000002</v>
      </c>
      <c r="AA135" s="38">
        <v>0</v>
      </c>
      <c r="AB135" s="38">
        <v>4.5127040000000003</v>
      </c>
      <c r="AC135" s="38">
        <v>0</v>
      </c>
      <c r="AD135" s="38">
        <v>4.6932121600000007</v>
      </c>
      <c r="AE135" s="38">
        <v>0</v>
      </c>
      <c r="AF135" s="38">
        <v>4.8809406464000009</v>
      </c>
      <c r="AG135" s="38">
        <v>0</v>
      </c>
      <c r="AH135" s="38">
        <v>5.0761782722560014</v>
      </c>
      <c r="AI135" s="38">
        <v>0</v>
      </c>
      <c r="AJ135" s="38">
        <v>5.279225403146242</v>
      </c>
      <c r="AK135" s="38"/>
      <c r="AL135" s="50">
        <v>24.442260481802244</v>
      </c>
      <c r="AM135" s="93"/>
      <c r="AN135" s="38"/>
      <c r="AO135" s="95"/>
      <c r="AP135" s="95"/>
      <c r="AQ135" s="84"/>
      <c r="AT135" s="181"/>
      <c r="AU135" s="181"/>
      <c r="AV135" s="181"/>
    </row>
    <row r="136" spans="1:48" s="42" customFormat="1" ht="8.25" customHeight="1">
      <c r="A136" s="463" t="s">
        <v>204</v>
      </c>
      <c r="B136" s="464"/>
      <c r="C136" s="465" t="s">
        <v>205</v>
      </c>
      <c r="D136" s="466"/>
      <c r="E136" s="466"/>
      <c r="F136" s="466"/>
      <c r="G136" s="467"/>
      <c r="H136" s="56" t="s">
        <v>28</v>
      </c>
      <c r="I136" s="37">
        <v>11.293272</v>
      </c>
      <c r="J136" s="37">
        <v>9.8550000000000004</v>
      </c>
      <c r="K136" s="37">
        <v>4.4471770016000001</v>
      </c>
      <c r="L136" s="37">
        <v>0.20078072424599647</v>
      </c>
      <c r="M136" s="37">
        <v>0</v>
      </c>
      <c r="N136" s="37">
        <v>0.17513159304023904</v>
      </c>
      <c r="O136" s="37">
        <v>0</v>
      </c>
      <c r="P136" s="37">
        <v>0.88700284641062532</v>
      </c>
      <c r="Q136" s="37">
        <v>0</v>
      </c>
      <c r="R136" s="37">
        <v>3.1842618379031387</v>
      </c>
      <c r="S136" s="37">
        <v>0</v>
      </c>
      <c r="T136" s="37">
        <v>4.1016328000000009</v>
      </c>
      <c r="U136" s="37">
        <v>0</v>
      </c>
      <c r="V136" s="37">
        <v>4.1670181811999942</v>
      </c>
      <c r="W136" s="37">
        <v>0</v>
      </c>
      <c r="X136" s="37">
        <v>2.1289755989990038</v>
      </c>
      <c r="Y136" s="37">
        <v>3.8779451796620124</v>
      </c>
      <c r="Z136" s="37">
        <v>6.1078510018000038</v>
      </c>
      <c r="AA136" s="37">
        <v>0</v>
      </c>
      <c r="AB136" s="37">
        <v>5.8349542804319636</v>
      </c>
      <c r="AC136" s="37">
        <v>0</v>
      </c>
      <c r="AD136" s="37">
        <v>6.0683524516492424</v>
      </c>
      <c r="AE136" s="37">
        <v>0</v>
      </c>
      <c r="AF136" s="37">
        <v>6.3110865497152124</v>
      </c>
      <c r="AG136" s="37">
        <v>0</v>
      </c>
      <c r="AH136" s="37">
        <v>6.5635300117038211</v>
      </c>
      <c r="AI136" s="37">
        <v>0</v>
      </c>
      <c r="AJ136" s="37">
        <v>6.8260712121719749</v>
      </c>
      <c r="AK136" s="37"/>
      <c r="AL136" s="37">
        <v>31.603994505672215</v>
      </c>
      <c r="AM136" s="99">
        <v>0</v>
      </c>
      <c r="AN136" s="37"/>
      <c r="AO136" s="40"/>
      <c r="AP136" s="40"/>
      <c r="AQ136" s="84"/>
      <c r="AT136" s="181"/>
      <c r="AU136" s="181"/>
      <c r="AV136" s="181"/>
    </row>
    <row r="137" spans="1:48" s="42" customFormat="1" ht="16.5" hidden="1" customHeight="1" outlineLevel="2">
      <c r="A137" s="414" t="s">
        <v>206</v>
      </c>
      <c r="B137" s="415"/>
      <c r="C137" s="43" t="s">
        <v>30</v>
      </c>
      <c r="D137" s="44"/>
      <c r="E137" s="44"/>
      <c r="F137" s="44"/>
      <c r="G137" s="45"/>
      <c r="H137" s="46" t="s">
        <v>28</v>
      </c>
      <c r="I137" s="38">
        <v>0</v>
      </c>
      <c r="J137" s="38">
        <v>0</v>
      </c>
      <c r="K137" s="38">
        <v>0</v>
      </c>
      <c r="L137" s="38"/>
      <c r="M137" s="38"/>
      <c r="N137" s="38"/>
      <c r="O137" s="38"/>
      <c r="P137" s="38"/>
      <c r="Q137" s="38"/>
      <c r="R137" s="38"/>
      <c r="S137" s="38"/>
      <c r="T137" s="38">
        <v>0</v>
      </c>
      <c r="U137" s="38">
        <v>0</v>
      </c>
      <c r="V137" s="38">
        <v>0</v>
      </c>
      <c r="W137" s="38">
        <v>0</v>
      </c>
      <c r="X137" s="38">
        <v>0</v>
      </c>
      <c r="Y137" s="38">
        <v>0</v>
      </c>
      <c r="Z137" s="38"/>
      <c r="AA137" s="38"/>
      <c r="AB137" s="38"/>
      <c r="AC137" s="38"/>
      <c r="AD137" s="38"/>
      <c r="AE137" s="38"/>
      <c r="AF137" s="38"/>
      <c r="AG137" s="38"/>
      <c r="AH137" s="38"/>
      <c r="AI137" s="38"/>
      <c r="AJ137" s="38"/>
      <c r="AK137" s="38"/>
      <c r="AL137" s="38">
        <v>0</v>
      </c>
      <c r="AM137" s="47">
        <v>0</v>
      </c>
      <c r="AN137" s="38"/>
      <c r="AO137" s="48"/>
      <c r="AP137" s="48"/>
      <c r="AQ137" s="84"/>
      <c r="AT137" s="181"/>
      <c r="AU137" s="181"/>
      <c r="AV137" s="181"/>
    </row>
    <row r="138" spans="1:48" s="42" customFormat="1" ht="16.5" hidden="1" customHeight="1" outlineLevel="2">
      <c r="A138" s="414" t="s">
        <v>207</v>
      </c>
      <c r="B138" s="415"/>
      <c r="C138" s="43" t="s">
        <v>32</v>
      </c>
      <c r="D138" s="44"/>
      <c r="E138" s="44"/>
      <c r="F138" s="44"/>
      <c r="G138" s="45"/>
      <c r="H138" s="46" t="s">
        <v>28</v>
      </c>
      <c r="I138" s="38">
        <v>0</v>
      </c>
      <c r="J138" s="38">
        <v>0</v>
      </c>
      <c r="K138" s="38">
        <v>0</v>
      </c>
      <c r="L138" s="38"/>
      <c r="M138" s="38"/>
      <c r="N138" s="38"/>
      <c r="O138" s="38"/>
      <c r="P138" s="38"/>
      <c r="Q138" s="38"/>
      <c r="R138" s="38"/>
      <c r="S138" s="38"/>
      <c r="T138" s="38">
        <v>0</v>
      </c>
      <c r="U138" s="38">
        <v>0</v>
      </c>
      <c r="V138" s="38">
        <v>0</v>
      </c>
      <c r="W138" s="38">
        <v>0</v>
      </c>
      <c r="X138" s="38">
        <v>0</v>
      </c>
      <c r="Y138" s="38">
        <v>0</v>
      </c>
      <c r="Z138" s="38"/>
      <c r="AA138" s="38"/>
      <c r="AB138" s="38"/>
      <c r="AC138" s="38"/>
      <c r="AD138" s="38"/>
      <c r="AE138" s="38"/>
      <c r="AF138" s="38"/>
      <c r="AG138" s="38"/>
      <c r="AH138" s="38"/>
      <c r="AI138" s="38"/>
      <c r="AJ138" s="38"/>
      <c r="AK138" s="38"/>
      <c r="AL138" s="38">
        <v>0</v>
      </c>
      <c r="AM138" s="47">
        <v>0</v>
      </c>
      <c r="AN138" s="38"/>
      <c r="AO138" s="48"/>
      <c r="AP138" s="48"/>
      <c r="AQ138" s="84"/>
      <c r="AT138" s="181"/>
      <c r="AU138" s="181"/>
      <c r="AV138" s="181"/>
    </row>
    <row r="139" spans="1:48" s="42" customFormat="1" ht="16.5" hidden="1" customHeight="1" outlineLevel="2">
      <c r="A139" s="414" t="s">
        <v>208</v>
      </c>
      <c r="B139" s="415"/>
      <c r="C139" s="43" t="s">
        <v>34</v>
      </c>
      <c r="D139" s="44"/>
      <c r="E139" s="44"/>
      <c r="F139" s="44"/>
      <c r="G139" s="45"/>
      <c r="H139" s="46" t="s">
        <v>28</v>
      </c>
      <c r="I139" s="38">
        <v>0</v>
      </c>
      <c r="J139" s="38">
        <v>0</v>
      </c>
      <c r="K139" s="38">
        <v>0</v>
      </c>
      <c r="L139" s="38"/>
      <c r="M139" s="38"/>
      <c r="N139" s="38"/>
      <c r="O139" s="38"/>
      <c r="P139" s="38"/>
      <c r="Q139" s="38"/>
      <c r="R139" s="38"/>
      <c r="S139" s="38"/>
      <c r="T139" s="38">
        <v>0</v>
      </c>
      <c r="U139" s="38">
        <v>0</v>
      </c>
      <c r="V139" s="38">
        <v>0</v>
      </c>
      <c r="W139" s="38">
        <v>0</v>
      </c>
      <c r="X139" s="38">
        <v>0</v>
      </c>
      <c r="Y139" s="38">
        <v>0</v>
      </c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38"/>
      <c r="AL139" s="38">
        <v>0</v>
      </c>
      <c r="AM139" s="47">
        <v>0</v>
      </c>
      <c r="AN139" s="38"/>
      <c r="AO139" s="48"/>
      <c r="AP139" s="48"/>
      <c r="AQ139" s="84"/>
      <c r="AT139" s="181"/>
      <c r="AU139" s="181"/>
      <c r="AV139" s="181"/>
    </row>
    <row r="140" spans="1:48" s="42" customFormat="1" ht="66" hidden="1" outlineLevel="2">
      <c r="A140" s="414" t="s">
        <v>209</v>
      </c>
      <c r="B140" s="415"/>
      <c r="C140" s="43" t="s">
        <v>36</v>
      </c>
      <c r="D140" s="44"/>
      <c r="E140" s="44"/>
      <c r="F140" s="44"/>
      <c r="G140" s="45"/>
      <c r="H140" s="46" t="s">
        <v>28</v>
      </c>
      <c r="I140" s="38">
        <v>0</v>
      </c>
      <c r="J140" s="38">
        <v>0</v>
      </c>
      <c r="K140" s="38">
        <v>0</v>
      </c>
      <c r="L140" s="38"/>
      <c r="M140" s="38"/>
      <c r="N140" s="38"/>
      <c r="O140" s="38"/>
      <c r="P140" s="38"/>
      <c r="Q140" s="38"/>
      <c r="R140" s="38"/>
      <c r="S140" s="38"/>
      <c r="T140" s="38">
        <v>0</v>
      </c>
      <c r="U140" s="38">
        <v>0</v>
      </c>
      <c r="V140" s="38">
        <v>0</v>
      </c>
      <c r="W140" s="38">
        <v>0</v>
      </c>
      <c r="X140" s="38">
        <v>0</v>
      </c>
      <c r="Y140" s="38">
        <v>0</v>
      </c>
      <c r="Z140" s="38"/>
      <c r="AA140" s="38"/>
      <c r="AB140" s="38"/>
      <c r="AC140" s="38"/>
      <c r="AD140" s="38"/>
      <c r="AE140" s="38"/>
      <c r="AF140" s="38"/>
      <c r="AG140" s="38"/>
      <c r="AH140" s="38"/>
      <c r="AI140" s="38"/>
      <c r="AJ140" s="38"/>
      <c r="AK140" s="38"/>
      <c r="AL140" s="38">
        <v>0</v>
      </c>
      <c r="AM140" s="47">
        <v>0</v>
      </c>
      <c r="AN140" s="38"/>
      <c r="AO140" s="48"/>
      <c r="AP140" s="48"/>
      <c r="AQ140" s="84"/>
      <c r="AT140" s="181"/>
      <c r="AU140" s="181"/>
      <c r="AV140" s="181"/>
    </row>
    <row r="141" spans="1:48" s="42" customFormat="1" ht="6.75" hidden="1" customHeight="1" outlineLevel="2">
      <c r="A141" s="414" t="s">
        <v>210</v>
      </c>
      <c r="B141" s="415"/>
      <c r="C141" s="43" t="s">
        <v>211</v>
      </c>
      <c r="D141" s="44"/>
      <c r="E141" s="44"/>
      <c r="F141" s="44"/>
      <c r="G141" s="45"/>
      <c r="H141" s="46" t="s">
        <v>28</v>
      </c>
      <c r="I141" s="38">
        <v>0</v>
      </c>
      <c r="J141" s="38">
        <v>0</v>
      </c>
      <c r="K141" s="38">
        <v>0</v>
      </c>
      <c r="L141" s="38"/>
      <c r="M141" s="38"/>
      <c r="N141" s="38"/>
      <c r="O141" s="38"/>
      <c r="P141" s="38"/>
      <c r="Q141" s="38"/>
      <c r="R141" s="38"/>
      <c r="S141" s="38"/>
      <c r="T141" s="38">
        <v>0</v>
      </c>
      <c r="U141" s="38">
        <v>0</v>
      </c>
      <c r="V141" s="38">
        <v>0</v>
      </c>
      <c r="W141" s="38">
        <v>0</v>
      </c>
      <c r="X141" s="38">
        <v>0</v>
      </c>
      <c r="Y141" s="38">
        <v>0</v>
      </c>
      <c r="Z141" s="38"/>
      <c r="AA141" s="38"/>
      <c r="AB141" s="38"/>
      <c r="AC141" s="38"/>
      <c r="AD141" s="38"/>
      <c r="AE141" s="38"/>
      <c r="AF141" s="38"/>
      <c r="AG141" s="38"/>
      <c r="AH141" s="38"/>
      <c r="AI141" s="38"/>
      <c r="AJ141" s="38"/>
      <c r="AK141" s="38"/>
      <c r="AL141" s="38">
        <v>0</v>
      </c>
      <c r="AM141" s="47">
        <v>0</v>
      </c>
      <c r="AN141" s="38"/>
      <c r="AO141" s="48"/>
      <c r="AP141" s="48"/>
      <c r="AQ141" s="84"/>
      <c r="AT141" s="181"/>
      <c r="AU141" s="181"/>
      <c r="AV141" s="181"/>
    </row>
    <row r="142" spans="1:48" s="42" customFormat="1" ht="8.1" customHeight="1" outlineLevel="1" collapsed="1">
      <c r="A142" s="437" t="s">
        <v>212</v>
      </c>
      <c r="B142" s="438"/>
      <c r="C142" s="439" t="s">
        <v>213</v>
      </c>
      <c r="D142" s="440"/>
      <c r="E142" s="440"/>
      <c r="F142" s="440"/>
      <c r="G142" s="441"/>
      <c r="H142" s="46" t="s">
        <v>28</v>
      </c>
      <c r="I142" s="38">
        <v>7.4570400000000001</v>
      </c>
      <c r="J142" s="38">
        <v>8.3753880000000009</v>
      </c>
      <c r="K142" s="74">
        <v>3.0493241356</v>
      </c>
      <c r="L142" s="74">
        <v>1.7180989034633855E-2</v>
      </c>
      <c r="M142" s="38">
        <v>0</v>
      </c>
      <c r="N142" s="74">
        <v>0</v>
      </c>
      <c r="O142" s="74">
        <v>0</v>
      </c>
      <c r="P142" s="74">
        <v>0</v>
      </c>
      <c r="Q142" s="74">
        <v>0</v>
      </c>
      <c r="R142" s="74">
        <v>3.0321431465653661</v>
      </c>
      <c r="S142" s="38"/>
      <c r="T142" s="38">
        <v>0</v>
      </c>
      <c r="U142" s="38">
        <v>0</v>
      </c>
      <c r="V142" s="38">
        <v>3.3274181811999939</v>
      </c>
      <c r="W142" s="38">
        <v>0</v>
      </c>
      <c r="X142" s="38">
        <v>0.45094359899900383</v>
      </c>
      <c r="Y142" s="38">
        <v>2.906746979662012</v>
      </c>
      <c r="Z142" s="38">
        <v>4.7443310018000036</v>
      </c>
      <c r="AA142" s="38">
        <v>0</v>
      </c>
      <c r="AB142" s="38">
        <v>4.2168934804319633</v>
      </c>
      <c r="AC142" s="38">
        <v>0</v>
      </c>
      <c r="AD142" s="38">
        <v>4.3855692196492422</v>
      </c>
      <c r="AE142" s="38"/>
      <c r="AF142" s="38">
        <v>4.5609919884352115</v>
      </c>
      <c r="AG142" s="38"/>
      <c r="AH142" s="38">
        <v>4.7434316679726205</v>
      </c>
      <c r="AI142" s="38"/>
      <c r="AJ142" s="38">
        <v>4.9331689346915262</v>
      </c>
      <c r="AK142" s="38"/>
      <c r="AL142" s="50">
        <v>22.840055291180565</v>
      </c>
      <c r="AM142" s="93"/>
      <c r="AN142" s="74"/>
      <c r="AO142" s="95"/>
      <c r="AP142" s="95"/>
      <c r="AQ142" s="84"/>
      <c r="AT142" s="181"/>
      <c r="AU142" s="181"/>
      <c r="AV142" s="181"/>
    </row>
    <row r="143" spans="1:48" s="42" customFormat="1" ht="16.5" hidden="1" customHeight="1" outlineLevel="2">
      <c r="A143" s="437" t="s">
        <v>214</v>
      </c>
      <c r="B143" s="438"/>
      <c r="C143" s="439" t="s">
        <v>215</v>
      </c>
      <c r="D143" s="440"/>
      <c r="E143" s="440"/>
      <c r="F143" s="440"/>
      <c r="G143" s="441"/>
      <c r="H143" s="46" t="s">
        <v>28</v>
      </c>
      <c r="I143" s="38">
        <v>0</v>
      </c>
      <c r="J143" s="38">
        <v>0</v>
      </c>
      <c r="K143" s="38"/>
      <c r="L143" s="38"/>
      <c r="M143" s="38"/>
      <c r="N143" s="74">
        <v>0</v>
      </c>
      <c r="O143" s="74">
        <v>0</v>
      </c>
      <c r="P143" s="74">
        <v>0</v>
      </c>
      <c r="Q143" s="74">
        <v>0</v>
      </c>
      <c r="R143" s="74">
        <v>0</v>
      </c>
      <c r="S143" s="38"/>
      <c r="T143" s="38"/>
      <c r="U143" s="38">
        <v>0</v>
      </c>
      <c r="V143" s="38">
        <v>0</v>
      </c>
      <c r="W143" s="38">
        <v>0</v>
      </c>
      <c r="X143" s="38"/>
      <c r="Y143" s="38">
        <v>0</v>
      </c>
      <c r="Z143" s="38"/>
      <c r="AA143" s="38"/>
      <c r="AB143" s="38"/>
      <c r="AC143" s="38"/>
      <c r="AD143" s="38"/>
      <c r="AE143" s="38"/>
      <c r="AF143" s="38"/>
      <c r="AG143" s="38"/>
      <c r="AH143" s="38"/>
      <c r="AI143" s="38"/>
      <c r="AJ143" s="38"/>
      <c r="AK143" s="38"/>
      <c r="AL143" s="50">
        <v>0</v>
      </c>
      <c r="AM143" s="47">
        <v>0</v>
      </c>
      <c r="AN143" s="74"/>
      <c r="AO143" s="48"/>
      <c r="AP143" s="48"/>
      <c r="AQ143" s="84"/>
      <c r="AT143" s="181"/>
      <c r="AU143" s="181"/>
      <c r="AV143" s="181"/>
    </row>
    <row r="144" spans="1:48" s="42" customFormat="1" ht="8.1" customHeight="1" outlineLevel="1" collapsed="1">
      <c r="A144" s="437" t="s">
        <v>216</v>
      </c>
      <c r="B144" s="438"/>
      <c r="C144" s="439" t="s">
        <v>217</v>
      </c>
      <c r="D144" s="440"/>
      <c r="E144" s="440"/>
      <c r="F144" s="440"/>
      <c r="G144" s="441"/>
      <c r="H144" s="46" t="s">
        <v>28</v>
      </c>
      <c r="I144" s="38">
        <v>1.732218</v>
      </c>
      <c r="J144" s="38">
        <v>0</v>
      </c>
      <c r="K144" s="74">
        <v>0.23041260799999996</v>
      </c>
      <c r="L144" s="38">
        <v>0</v>
      </c>
      <c r="M144" s="38">
        <v>0</v>
      </c>
      <c r="N144" s="74">
        <v>0</v>
      </c>
      <c r="O144" s="74">
        <v>0</v>
      </c>
      <c r="P144" s="74">
        <v>0.68900075840000008</v>
      </c>
      <c r="Q144" s="74">
        <v>0</v>
      </c>
      <c r="R144" s="74">
        <v>-0.45858815040000012</v>
      </c>
      <c r="S144" s="38"/>
      <c r="T144" s="38">
        <v>3.2566000000000006</v>
      </c>
      <c r="U144" s="38">
        <v>0</v>
      </c>
      <c r="V144" s="38">
        <v>0.30180000000000001</v>
      </c>
      <c r="W144" s="38">
        <v>0</v>
      </c>
      <c r="X144" s="38">
        <v>1.1000000000000001</v>
      </c>
      <c r="Y144" s="38">
        <v>0.34282000000000007</v>
      </c>
      <c r="Z144" s="38">
        <v>0.68800000000000006</v>
      </c>
      <c r="AA144" s="38">
        <v>0</v>
      </c>
      <c r="AB144" s="38">
        <v>0.71552000000000016</v>
      </c>
      <c r="AC144" s="38">
        <v>0</v>
      </c>
      <c r="AD144" s="38">
        <v>0.74414080000000016</v>
      </c>
      <c r="AE144" s="38"/>
      <c r="AF144" s="38">
        <v>0.7739064320000002</v>
      </c>
      <c r="AG144" s="38"/>
      <c r="AH144" s="38">
        <v>0.80486268928000015</v>
      </c>
      <c r="AI144" s="38"/>
      <c r="AJ144" s="38">
        <v>0.83705719685120017</v>
      </c>
      <c r="AK144" s="38"/>
      <c r="AL144" s="50">
        <v>3.8754871181312005</v>
      </c>
      <c r="AM144" s="93"/>
      <c r="AN144" s="74"/>
      <c r="AO144" s="95"/>
      <c r="AP144" s="95"/>
      <c r="AQ144" s="84"/>
      <c r="AT144" s="181"/>
      <c r="AU144" s="181"/>
      <c r="AV144" s="181"/>
    </row>
    <row r="145" spans="1:51" s="42" customFormat="1" ht="16.5" hidden="1" customHeight="1" outlineLevel="2">
      <c r="A145" s="437" t="s">
        <v>218</v>
      </c>
      <c r="B145" s="438"/>
      <c r="C145" s="439" t="s">
        <v>219</v>
      </c>
      <c r="D145" s="440"/>
      <c r="E145" s="440"/>
      <c r="F145" s="440"/>
      <c r="G145" s="441"/>
      <c r="H145" s="46" t="s">
        <v>28</v>
      </c>
      <c r="I145" s="38">
        <v>0</v>
      </c>
      <c r="J145" s="38">
        <v>0</v>
      </c>
      <c r="K145" s="74"/>
      <c r="L145" s="38"/>
      <c r="M145" s="38"/>
      <c r="N145" s="74">
        <v>0</v>
      </c>
      <c r="O145" s="74">
        <v>0</v>
      </c>
      <c r="P145" s="74">
        <v>0</v>
      </c>
      <c r="Q145" s="74">
        <v>0</v>
      </c>
      <c r="R145" s="74">
        <v>0</v>
      </c>
      <c r="S145" s="38"/>
      <c r="T145" s="38">
        <v>0</v>
      </c>
      <c r="U145" s="38">
        <v>0</v>
      </c>
      <c r="V145" s="38">
        <v>0</v>
      </c>
      <c r="W145" s="38">
        <v>0</v>
      </c>
      <c r="X145" s="38">
        <v>0</v>
      </c>
      <c r="Y145" s="38">
        <v>0</v>
      </c>
      <c r="Z145" s="38"/>
      <c r="AA145" s="38"/>
      <c r="AB145" s="38"/>
      <c r="AC145" s="38"/>
      <c r="AD145" s="38"/>
      <c r="AE145" s="38"/>
      <c r="AF145" s="38"/>
      <c r="AG145" s="38"/>
      <c r="AH145" s="38"/>
      <c r="AI145" s="38"/>
      <c r="AJ145" s="38"/>
      <c r="AK145" s="38"/>
      <c r="AL145" s="50">
        <v>0</v>
      </c>
      <c r="AM145" s="47">
        <v>0</v>
      </c>
      <c r="AN145" s="74"/>
      <c r="AO145" s="48"/>
      <c r="AP145" s="48"/>
      <c r="AQ145" s="84"/>
      <c r="AT145" s="181"/>
      <c r="AU145" s="181"/>
      <c r="AV145" s="181"/>
    </row>
    <row r="146" spans="1:51" s="42" customFormat="1" ht="16.5" hidden="1" customHeight="1" outlineLevel="2">
      <c r="A146" s="437" t="s">
        <v>220</v>
      </c>
      <c r="B146" s="438"/>
      <c r="C146" s="439" t="s">
        <v>221</v>
      </c>
      <c r="D146" s="440"/>
      <c r="E146" s="440"/>
      <c r="F146" s="440"/>
      <c r="G146" s="441"/>
      <c r="H146" s="46" t="s">
        <v>28</v>
      </c>
      <c r="I146" s="38">
        <v>0</v>
      </c>
      <c r="J146" s="38">
        <v>0</v>
      </c>
      <c r="K146" s="74"/>
      <c r="L146" s="38"/>
      <c r="M146" s="38"/>
      <c r="N146" s="74">
        <v>0</v>
      </c>
      <c r="O146" s="74">
        <v>0</v>
      </c>
      <c r="P146" s="74">
        <v>0</v>
      </c>
      <c r="Q146" s="74">
        <v>0</v>
      </c>
      <c r="R146" s="74">
        <v>0</v>
      </c>
      <c r="S146" s="38"/>
      <c r="T146" s="38">
        <v>0</v>
      </c>
      <c r="U146" s="38">
        <v>0</v>
      </c>
      <c r="V146" s="38">
        <v>0</v>
      </c>
      <c r="W146" s="38">
        <v>0</v>
      </c>
      <c r="X146" s="38">
        <v>0</v>
      </c>
      <c r="Y146" s="38">
        <v>0</v>
      </c>
      <c r="Z146" s="38"/>
      <c r="AA146" s="38"/>
      <c r="AB146" s="38"/>
      <c r="AC146" s="38"/>
      <c r="AD146" s="38"/>
      <c r="AE146" s="38"/>
      <c r="AF146" s="38"/>
      <c r="AG146" s="38"/>
      <c r="AH146" s="38"/>
      <c r="AI146" s="38"/>
      <c r="AJ146" s="38"/>
      <c r="AK146" s="38"/>
      <c r="AL146" s="50">
        <v>0</v>
      </c>
      <c r="AM146" s="47">
        <v>0</v>
      </c>
      <c r="AN146" s="74"/>
      <c r="AO146" s="48"/>
      <c r="AP146" s="48"/>
      <c r="AQ146" s="84"/>
      <c r="AT146" s="181"/>
      <c r="AU146" s="181"/>
      <c r="AV146" s="181"/>
    </row>
    <row r="147" spans="1:51" s="42" customFormat="1" ht="16.5" hidden="1" customHeight="1" outlineLevel="2">
      <c r="A147" s="437" t="s">
        <v>222</v>
      </c>
      <c r="B147" s="438"/>
      <c r="C147" s="439" t="s">
        <v>52</v>
      </c>
      <c r="D147" s="440"/>
      <c r="E147" s="440"/>
      <c r="F147" s="440"/>
      <c r="G147" s="441"/>
      <c r="H147" s="46" t="s">
        <v>28</v>
      </c>
      <c r="I147" s="38">
        <v>0</v>
      </c>
      <c r="J147" s="38">
        <v>0</v>
      </c>
      <c r="K147" s="74"/>
      <c r="L147" s="38"/>
      <c r="M147" s="38"/>
      <c r="N147" s="74">
        <v>0</v>
      </c>
      <c r="O147" s="74">
        <v>0</v>
      </c>
      <c r="P147" s="74">
        <v>0</v>
      </c>
      <c r="Q147" s="74">
        <v>0</v>
      </c>
      <c r="R147" s="74">
        <v>0</v>
      </c>
      <c r="S147" s="38"/>
      <c r="T147" s="38">
        <v>0</v>
      </c>
      <c r="U147" s="38">
        <v>0</v>
      </c>
      <c r="V147" s="38">
        <v>0</v>
      </c>
      <c r="W147" s="38">
        <v>0</v>
      </c>
      <c r="X147" s="38">
        <v>0</v>
      </c>
      <c r="Y147" s="38">
        <v>0</v>
      </c>
      <c r="Z147" s="38"/>
      <c r="AA147" s="38"/>
      <c r="AB147" s="38"/>
      <c r="AC147" s="38"/>
      <c r="AD147" s="38"/>
      <c r="AE147" s="38"/>
      <c r="AF147" s="38"/>
      <c r="AG147" s="38"/>
      <c r="AH147" s="38"/>
      <c r="AI147" s="38"/>
      <c r="AJ147" s="38"/>
      <c r="AK147" s="38"/>
      <c r="AL147" s="50">
        <v>0</v>
      </c>
      <c r="AM147" s="47">
        <v>0</v>
      </c>
      <c r="AN147" s="74"/>
      <c r="AO147" s="48"/>
      <c r="AP147" s="48"/>
      <c r="AQ147" s="84"/>
      <c r="AT147" s="181"/>
      <c r="AU147" s="181"/>
      <c r="AV147" s="181"/>
    </row>
    <row r="148" spans="1:51" s="42" customFormat="1" ht="16.5" hidden="1" customHeight="1" outlineLevel="2">
      <c r="A148" s="437" t="s">
        <v>223</v>
      </c>
      <c r="B148" s="438"/>
      <c r="C148" s="439" t="s">
        <v>54</v>
      </c>
      <c r="D148" s="440"/>
      <c r="E148" s="440"/>
      <c r="F148" s="440"/>
      <c r="G148" s="441"/>
      <c r="H148" s="46" t="s">
        <v>28</v>
      </c>
      <c r="I148" s="38">
        <v>0</v>
      </c>
      <c r="J148" s="38">
        <v>0</v>
      </c>
      <c r="K148" s="74"/>
      <c r="L148" s="38"/>
      <c r="M148" s="38"/>
      <c r="N148" s="74">
        <v>0</v>
      </c>
      <c r="O148" s="74">
        <v>0</v>
      </c>
      <c r="P148" s="74">
        <v>0</v>
      </c>
      <c r="Q148" s="74">
        <v>0</v>
      </c>
      <c r="R148" s="74">
        <v>0</v>
      </c>
      <c r="S148" s="38"/>
      <c r="T148" s="38">
        <v>0</v>
      </c>
      <c r="U148" s="38">
        <v>0</v>
      </c>
      <c r="V148" s="38">
        <v>0</v>
      </c>
      <c r="W148" s="38">
        <v>0</v>
      </c>
      <c r="X148" s="38">
        <v>0</v>
      </c>
      <c r="Y148" s="38">
        <v>0</v>
      </c>
      <c r="Z148" s="38"/>
      <c r="AA148" s="38"/>
      <c r="AB148" s="38"/>
      <c r="AC148" s="38"/>
      <c r="AD148" s="38"/>
      <c r="AE148" s="38"/>
      <c r="AF148" s="38"/>
      <c r="AG148" s="38"/>
      <c r="AH148" s="38"/>
      <c r="AI148" s="38"/>
      <c r="AJ148" s="38"/>
      <c r="AK148" s="38"/>
      <c r="AL148" s="50">
        <v>0</v>
      </c>
      <c r="AM148" s="47">
        <v>0</v>
      </c>
      <c r="AN148" s="74"/>
      <c r="AO148" s="48"/>
      <c r="AP148" s="48"/>
      <c r="AQ148" s="84"/>
      <c r="AT148" s="181"/>
      <c r="AU148" s="181"/>
      <c r="AV148" s="181"/>
    </row>
    <row r="149" spans="1:51" s="42" customFormat="1" ht="16.5" hidden="1" customHeight="1" outlineLevel="2">
      <c r="A149" s="437" t="s">
        <v>224</v>
      </c>
      <c r="B149" s="438"/>
      <c r="C149" s="439" t="s">
        <v>56</v>
      </c>
      <c r="D149" s="440"/>
      <c r="E149" s="440"/>
      <c r="F149" s="440"/>
      <c r="G149" s="441"/>
      <c r="H149" s="46" t="s">
        <v>28</v>
      </c>
      <c r="I149" s="38">
        <v>0</v>
      </c>
      <c r="J149" s="38">
        <v>0</v>
      </c>
      <c r="K149" s="74"/>
      <c r="L149" s="38"/>
      <c r="M149" s="38"/>
      <c r="N149" s="74">
        <v>0</v>
      </c>
      <c r="O149" s="74">
        <v>0</v>
      </c>
      <c r="P149" s="74">
        <v>0</v>
      </c>
      <c r="Q149" s="74">
        <v>0</v>
      </c>
      <c r="R149" s="74">
        <v>0</v>
      </c>
      <c r="S149" s="38"/>
      <c r="T149" s="38">
        <v>0</v>
      </c>
      <c r="U149" s="38">
        <v>0</v>
      </c>
      <c r="V149" s="38">
        <v>0</v>
      </c>
      <c r="W149" s="38">
        <v>0</v>
      </c>
      <c r="X149" s="38">
        <v>0</v>
      </c>
      <c r="Y149" s="38">
        <v>0</v>
      </c>
      <c r="Z149" s="38"/>
      <c r="AA149" s="38"/>
      <c r="AB149" s="38"/>
      <c r="AC149" s="38"/>
      <c r="AD149" s="38"/>
      <c r="AE149" s="38"/>
      <c r="AF149" s="38"/>
      <c r="AG149" s="38"/>
      <c r="AH149" s="38"/>
      <c r="AI149" s="38"/>
      <c r="AJ149" s="38"/>
      <c r="AK149" s="38"/>
      <c r="AL149" s="50">
        <v>0</v>
      </c>
      <c r="AM149" s="47">
        <v>0</v>
      </c>
      <c r="AN149" s="74"/>
      <c r="AO149" s="48"/>
      <c r="AP149" s="48"/>
      <c r="AQ149" s="84"/>
      <c r="AT149" s="181"/>
      <c r="AU149" s="181"/>
      <c r="AV149" s="181"/>
    </row>
    <row r="150" spans="1:51" s="42" customFormat="1" ht="8.1" customHeight="1" outlineLevel="1" collapsed="1" thickBot="1">
      <c r="A150" s="473" t="s">
        <v>225</v>
      </c>
      <c r="B150" s="474"/>
      <c r="C150" s="439" t="s">
        <v>226</v>
      </c>
      <c r="D150" s="440"/>
      <c r="E150" s="440"/>
      <c r="F150" s="440"/>
      <c r="G150" s="441"/>
      <c r="H150" s="46" t="s">
        <v>28</v>
      </c>
      <c r="I150" s="38">
        <v>2.1040140000000012</v>
      </c>
      <c r="J150" s="38">
        <v>1.4796119999999993</v>
      </c>
      <c r="K150" s="74">
        <v>1.1674402579999998</v>
      </c>
      <c r="L150" s="38">
        <v>0.18359973521136261</v>
      </c>
      <c r="M150" s="38">
        <v>0</v>
      </c>
      <c r="N150" s="74">
        <v>0.17513159304023904</v>
      </c>
      <c r="O150" s="74">
        <v>0</v>
      </c>
      <c r="P150" s="74">
        <v>0.19800208801062524</v>
      </c>
      <c r="Q150" s="74">
        <v>0</v>
      </c>
      <c r="R150" s="74">
        <v>0.6107068417377729</v>
      </c>
      <c r="S150" s="38"/>
      <c r="T150" s="38">
        <v>0.84503280000000014</v>
      </c>
      <c r="U150" s="38">
        <v>0</v>
      </c>
      <c r="V150" s="38">
        <v>0.53780000000000006</v>
      </c>
      <c r="W150" s="38">
        <v>0</v>
      </c>
      <c r="X150" s="38">
        <v>0.5780320000000001</v>
      </c>
      <c r="Y150" s="38">
        <v>0.62837820000000011</v>
      </c>
      <c r="Z150" s="38">
        <v>0.67552000000000012</v>
      </c>
      <c r="AA150" s="38">
        <v>0</v>
      </c>
      <c r="AB150" s="38">
        <v>0.90254080000000014</v>
      </c>
      <c r="AC150" s="38">
        <v>0</v>
      </c>
      <c r="AD150" s="38">
        <v>0.93864243200000019</v>
      </c>
      <c r="AE150" s="38"/>
      <c r="AF150" s="38">
        <v>0.97618812928000021</v>
      </c>
      <c r="AG150" s="38"/>
      <c r="AH150" s="38">
        <v>1.0152356544512002</v>
      </c>
      <c r="AI150" s="38"/>
      <c r="AJ150" s="38">
        <v>1.0558450806292485</v>
      </c>
      <c r="AK150" s="38"/>
      <c r="AL150" s="50">
        <v>4.8884520963604494</v>
      </c>
      <c r="AM150" s="93"/>
      <c r="AN150" s="74"/>
      <c r="AO150" s="95"/>
      <c r="AP150" s="95"/>
      <c r="AQ150" s="84"/>
      <c r="AT150" s="181"/>
      <c r="AU150" s="181"/>
      <c r="AV150" s="181"/>
      <c r="AX150" s="402"/>
    </row>
    <row r="151" spans="1:51" s="42" customFormat="1" ht="8.25" customHeight="1">
      <c r="A151" s="463" t="s">
        <v>227</v>
      </c>
      <c r="B151" s="464"/>
      <c r="C151" s="417" t="s">
        <v>228</v>
      </c>
      <c r="D151" s="418"/>
      <c r="E151" s="418"/>
      <c r="F151" s="418"/>
      <c r="G151" s="419"/>
      <c r="H151" s="56" t="s">
        <v>28</v>
      </c>
      <c r="I151" s="37">
        <v>34.19619038999997</v>
      </c>
      <c r="J151" s="37">
        <v>23.222000000000001</v>
      </c>
      <c r="K151" s="37">
        <v>6.7626896185379621</v>
      </c>
      <c r="L151" s="37">
        <v>-3.7105122116923983</v>
      </c>
      <c r="M151" s="37">
        <v>-1.2476624599999999</v>
      </c>
      <c r="N151" s="37">
        <v>-5.6672212194588552</v>
      </c>
      <c r="O151" s="37" t="e">
        <v>#DIV/0!</v>
      </c>
      <c r="P151" s="37">
        <v>-9.287285923162818</v>
      </c>
      <c r="Q151" s="37" t="e">
        <v>#DIV/0!</v>
      </c>
      <c r="R151" s="37">
        <v>20.592576875611879</v>
      </c>
      <c r="S151" s="37">
        <v>0</v>
      </c>
      <c r="T151" s="37">
        <v>2.5663671999999975</v>
      </c>
      <c r="U151" s="37">
        <v>0</v>
      </c>
      <c r="V151" s="37">
        <v>2.790072724799975</v>
      </c>
      <c r="W151" s="37">
        <v>-61.653230969999996</v>
      </c>
      <c r="X151" s="37">
        <v>6.0479823959959962</v>
      </c>
      <c r="Y151" s="37">
        <v>1.7977932986480094</v>
      </c>
      <c r="Z151" s="37">
        <v>21.12208768411217</v>
      </c>
      <c r="AA151" s="37">
        <v>-20.513000000000002</v>
      </c>
      <c r="AB151" s="72">
        <v>24.22750011568813</v>
      </c>
      <c r="AC151" s="37">
        <v>0</v>
      </c>
      <c r="AD151" s="37">
        <v>24.348799944315626</v>
      </c>
      <c r="AE151" s="37" t="e">
        <v>#VALUE!</v>
      </c>
      <c r="AF151" s="37">
        <v>24.059859542088198</v>
      </c>
      <c r="AG151" s="37">
        <v>-28.153600000000001</v>
      </c>
      <c r="AH151" s="37">
        <v>24.419708794143862</v>
      </c>
      <c r="AI151" s="37">
        <v>-28.50153879645385</v>
      </c>
      <c r="AJ151" s="37">
        <v>24.157740297767852</v>
      </c>
      <c r="AK151" s="37"/>
      <c r="AL151" s="37">
        <v>121.21360869400368</v>
      </c>
      <c r="AM151" s="99">
        <v>0</v>
      </c>
      <c r="AN151" s="37"/>
      <c r="AO151" s="40"/>
      <c r="AP151" s="40"/>
      <c r="AT151" s="37">
        <v>-4.2501890973479863</v>
      </c>
      <c r="AU151" s="196">
        <v>-2.3641144399326923</v>
      </c>
      <c r="AV151" s="196"/>
      <c r="AY151" s="402"/>
    </row>
    <row r="152" spans="1:51" s="42" customFormat="1" ht="16.5" hidden="1" customHeight="1" outlineLevel="2">
      <c r="A152" s="414" t="s">
        <v>229</v>
      </c>
      <c r="B152" s="415"/>
      <c r="C152" s="43" t="s">
        <v>30</v>
      </c>
      <c r="D152" s="44"/>
      <c r="E152" s="44"/>
      <c r="F152" s="44"/>
      <c r="G152" s="45"/>
      <c r="H152" s="46" t="s">
        <v>28</v>
      </c>
      <c r="I152" s="38">
        <v>0</v>
      </c>
      <c r="J152" s="38">
        <v>0</v>
      </c>
      <c r="K152" s="38">
        <v>0</v>
      </c>
      <c r="L152" s="38"/>
      <c r="M152" s="38"/>
      <c r="N152" s="38"/>
      <c r="O152" s="38"/>
      <c r="P152" s="38"/>
      <c r="Q152" s="38"/>
      <c r="R152" s="38"/>
      <c r="S152" s="38"/>
      <c r="T152" s="38">
        <v>0</v>
      </c>
      <c r="U152" s="38">
        <v>0</v>
      </c>
      <c r="V152" s="38">
        <v>0</v>
      </c>
      <c r="W152" s="38">
        <v>0</v>
      </c>
      <c r="X152" s="38">
        <v>0</v>
      </c>
      <c r="Y152" s="38">
        <v>0</v>
      </c>
      <c r="Z152" s="38"/>
      <c r="AA152" s="38"/>
      <c r="AB152" s="38"/>
      <c r="AC152" s="38"/>
      <c r="AD152" s="38"/>
      <c r="AE152" s="38"/>
      <c r="AF152" s="38"/>
      <c r="AG152" s="38"/>
      <c r="AH152" s="38"/>
      <c r="AI152" s="38"/>
      <c r="AJ152" s="38"/>
      <c r="AK152" s="38"/>
      <c r="AL152" s="38">
        <v>0</v>
      </c>
      <c r="AM152" s="47">
        <v>0</v>
      </c>
      <c r="AN152" s="38"/>
      <c r="AO152" s="48"/>
      <c r="AP152" s="48"/>
      <c r="AQ152" s="84"/>
      <c r="AT152" s="181"/>
      <c r="AU152" s="181"/>
      <c r="AV152" s="181"/>
    </row>
    <row r="153" spans="1:51" s="42" customFormat="1" ht="16.5" hidden="1" customHeight="1" outlineLevel="2">
      <c r="A153" s="414" t="s">
        <v>230</v>
      </c>
      <c r="B153" s="415"/>
      <c r="C153" s="43" t="s">
        <v>32</v>
      </c>
      <c r="D153" s="44"/>
      <c r="E153" s="44"/>
      <c r="F153" s="44"/>
      <c r="G153" s="45"/>
      <c r="H153" s="46" t="s">
        <v>28</v>
      </c>
      <c r="I153" s="38">
        <v>0</v>
      </c>
      <c r="J153" s="38">
        <v>0</v>
      </c>
      <c r="K153" s="38">
        <v>0</v>
      </c>
      <c r="L153" s="38"/>
      <c r="M153" s="38"/>
      <c r="N153" s="38"/>
      <c r="O153" s="38"/>
      <c r="P153" s="38"/>
      <c r="Q153" s="38"/>
      <c r="R153" s="38"/>
      <c r="S153" s="38"/>
      <c r="T153" s="38">
        <v>0</v>
      </c>
      <c r="U153" s="38">
        <v>0</v>
      </c>
      <c r="V153" s="38">
        <v>0</v>
      </c>
      <c r="W153" s="38">
        <v>0</v>
      </c>
      <c r="X153" s="38">
        <v>0</v>
      </c>
      <c r="Y153" s="38">
        <v>0</v>
      </c>
      <c r="Z153" s="38"/>
      <c r="AA153" s="38"/>
      <c r="AB153" s="38"/>
      <c r="AC153" s="38"/>
      <c r="AD153" s="38"/>
      <c r="AE153" s="38"/>
      <c r="AF153" s="38"/>
      <c r="AG153" s="38"/>
      <c r="AH153" s="38"/>
      <c r="AI153" s="38"/>
      <c r="AJ153" s="38"/>
      <c r="AK153" s="38"/>
      <c r="AL153" s="38">
        <v>0</v>
      </c>
      <c r="AM153" s="47">
        <v>0</v>
      </c>
      <c r="AN153" s="38"/>
      <c r="AO153" s="48"/>
      <c r="AP153" s="48"/>
      <c r="AQ153" s="84"/>
      <c r="AT153" s="181"/>
      <c r="AU153" s="181"/>
      <c r="AV153" s="181"/>
    </row>
    <row r="154" spans="1:51" s="42" customFormat="1" ht="16.5" hidden="1" customHeight="1" outlineLevel="2">
      <c r="A154" s="414" t="s">
        <v>231</v>
      </c>
      <c r="B154" s="415"/>
      <c r="C154" s="43" t="s">
        <v>34</v>
      </c>
      <c r="D154" s="44"/>
      <c r="E154" s="44"/>
      <c r="F154" s="44"/>
      <c r="G154" s="45"/>
      <c r="H154" s="46" t="s">
        <v>28</v>
      </c>
      <c r="I154" s="38">
        <v>0</v>
      </c>
      <c r="J154" s="38">
        <v>0</v>
      </c>
      <c r="K154" s="38">
        <v>0</v>
      </c>
      <c r="L154" s="38"/>
      <c r="M154" s="38"/>
      <c r="N154" s="38"/>
      <c r="O154" s="38"/>
      <c r="P154" s="38"/>
      <c r="Q154" s="38"/>
      <c r="R154" s="38"/>
      <c r="S154" s="38"/>
      <c r="T154" s="38">
        <v>0</v>
      </c>
      <c r="U154" s="38">
        <v>0</v>
      </c>
      <c r="V154" s="38">
        <v>0</v>
      </c>
      <c r="W154" s="38">
        <v>0</v>
      </c>
      <c r="X154" s="38">
        <v>0</v>
      </c>
      <c r="Y154" s="38">
        <v>0</v>
      </c>
      <c r="Z154" s="38"/>
      <c r="AA154" s="38"/>
      <c r="AB154" s="38"/>
      <c r="AC154" s="38"/>
      <c r="AD154" s="38"/>
      <c r="AE154" s="38"/>
      <c r="AF154" s="38"/>
      <c r="AG154" s="38"/>
      <c r="AH154" s="38"/>
      <c r="AI154" s="38"/>
      <c r="AJ154" s="38"/>
      <c r="AK154" s="38"/>
      <c r="AL154" s="38">
        <v>0</v>
      </c>
      <c r="AM154" s="47">
        <v>0</v>
      </c>
      <c r="AN154" s="38"/>
      <c r="AO154" s="48"/>
      <c r="AP154" s="48"/>
      <c r="AQ154" s="84"/>
      <c r="AT154" s="181"/>
      <c r="AU154" s="181"/>
      <c r="AV154" s="181"/>
    </row>
    <row r="155" spans="1:51" s="42" customFormat="1" ht="16.5" hidden="1" customHeight="1" outlineLevel="2">
      <c r="A155" s="414" t="s">
        <v>232</v>
      </c>
      <c r="B155" s="415"/>
      <c r="C155" s="43" t="s">
        <v>36</v>
      </c>
      <c r="D155" s="44"/>
      <c r="E155" s="44"/>
      <c r="F155" s="44"/>
      <c r="G155" s="45"/>
      <c r="H155" s="46" t="s">
        <v>28</v>
      </c>
      <c r="I155" s="38">
        <v>0</v>
      </c>
      <c r="J155" s="38">
        <v>0</v>
      </c>
      <c r="K155" s="38">
        <v>0</v>
      </c>
      <c r="L155" s="38"/>
      <c r="M155" s="38"/>
      <c r="N155" s="38"/>
      <c r="O155" s="38"/>
      <c r="P155" s="38"/>
      <c r="Q155" s="38"/>
      <c r="R155" s="38"/>
      <c r="S155" s="38"/>
      <c r="T155" s="38">
        <v>0</v>
      </c>
      <c r="U155" s="38">
        <v>0</v>
      </c>
      <c r="V155" s="38">
        <v>0</v>
      </c>
      <c r="W155" s="38">
        <v>0</v>
      </c>
      <c r="X155" s="38">
        <v>0</v>
      </c>
      <c r="Y155" s="38">
        <v>0</v>
      </c>
      <c r="Z155" s="38"/>
      <c r="AA155" s="38"/>
      <c r="AB155" s="38"/>
      <c r="AC155" s="38"/>
      <c r="AD155" s="38"/>
      <c r="AE155" s="38"/>
      <c r="AF155" s="38"/>
      <c r="AG155" s="38"/>
      <c r="AH155" s="38"/>
      <c r="AI155" s="38"/>
      <c r="AJ155" s="38"/>
      <c r="AK155" s="38"/>
      <c r="AL155" s="38">
        <v>0</v>
      </c>
      <c r="AM155" s="47">
        <v>0</v>
      </c>
      <c r="AN155" s="38"/>
      <c r="AO155" s="48"/>
      <c r="AP155" s="48"/>
      <c r="AQ155" s="84"/>
      <c r="AT155" s="181"/>
      <c r="AU155" s="181"/>
      <c r="AV155" s="181"/>
    </row>
    <row r="156" spans="1:51" s="42" customFormat="1" ht="16.5" hidden="1" customHeight="1" outlineLevel="2">
      <c r="A156" s="414" t="s">
        <v>233</v>
      </c>
      <c r="B156" s="415"/>
      <c r="C156" s="43" t="s">
        <v>38</v>
      </c>
      <c r="D156" s="44"/>
      <c r="E156" s="44"/>
      <c r="F156" s="44"/>
      <c r="G156" s="45"/>
      <c r="H156" s="46" t="s">
        <v>28</v>
      </c>
      <c r="I156" s="38">
        <v>0</v>
      </c>
      <c r="J156" s="38">
        <v>0</v>
      </c>
      <c r="K156" s="38">
        <v>0</v>
      </c>
      <c r="L156" s="38"/>
      <c r="M156" s="38"/>
      <c r="N156" s="38"/>
      <c r="O156" s="38"/>
      <c r="P156" s="38"/>
      <c r="Q156" s="38"/>
      <c r="R156" s="38"/>
      <c r="S156" s="38"/>
      <c r="T156" s="38">
        <v>0</v>
      </c>
      <c r="U156" s="38">
        <v>0</v>
      </c>
      <c r="V156" s="38">
        <v>0</v>
      </c>
      <c r="W156" s="38">
        <v>0</v>
      </c>
      <c r="X156" s="38">
        <v>0</v>
      </c>
      <c r="Y156" s="38">
        <v>0</v>
      </c>
      <c r="Z156" s="38"/>
      <c r="AA156" s="38"/>
      <c r="AB156" s="38"/>
      <c r="AC156" s="38"/>
      <c r="AD156" s="38"/>
      <c r="AE156" s="38"/>
      <c r="AF156" s="38"/>
      <c r="AG156" s="38"/>
      <c r="AH156" s="38"/>
      <c r="AI156" s="38"/>
      <c r="AJ156" s="38"/>
      <c r="AK156" s="38"/>
      <c r="AL156" s="38">
        <v>0</v>
      </c>
      <c r="AM156" s="47">
        <v>0</v>
      </c>
      <c r="AN156" s="38"/>
      <c r="AO156" s="48"/>
      <c r="AP156" s="48"/>
      <c r="AQ156" s="84"/>
      <c r="AT156" s="181"/>
      <c r="AU156" s="181"/>
      <c r="AV156" s="181"/>
    </row>
    <row r="157" spans="1:51" s="42" customFormat="1" ht="8.1" customHeight="1" outlineLevel="1" collapsed="1">
      <c r="A157" s="437" t="s">
        <v>234</v>
      </c>
      <c r="B157" s="438"/>
      <c r="C157" s="439" t="s">
        <v>40</v>
      </c>
      <c r="D157" s="440"/>
      <c r="E157" s="440"/>
      <c r="F157" s="440"/>
      <c r="G157" s="441"/>
      <c r="H157" s="46" t="s">
        <v>28</v>
      </c>
      <c r="I157" s="38">
        <v>27.459449541192352</v>
      </c>
      <c r="J157" s="38">
        <v>27.214262239829132</v>
      </c>
      <c r="K157" s="38">
        <v>1.1712781545379363</v>
      </c>
      <c r="L157" s="38">
        <v>-4.1407131525378471</v>
      </c>
      <c r="M157" s="38">
        <v>-1.2476624599999999</v>
      </c>
      <c r="N157" s="38">
        <v>-5.7854511196197915</v>
      </c>
      <c r="O157" s="38" t="e">
        <v>#DIV/0!</v>
      </c>
      <c r="P157" s="38">
        <v>-12.835297308805327</v>
      </c>
      <c r="Q157" s="38" t="e">
        <v>#DIV/0!</v>
      </c>
      <c r="R157" s="38">
        <v>19.097607638260747</v>
      </c>
      <c r="S157" s="38"/>
      <c r="T157" s="38">
        <v>-13.08</v>
      </c>
      <c r="U157" s="38">
        <v>0</v>
      </c>
      <c r="V157" s="38">
        <v>-0.56832727520002502</v>
      </c>
      <c r="W157" s="38">
        <v>-58.653230969999996</v>
      </c>
      <c r="X157" s="38">
        <v>-0.66414560400398504</v>
      </c>
      <c r="Y157" s="38">
        <v>-2.0869995013519507</v>
      </c>
      <c r="Z157" s="38">
        <v>15.668007684112201</v>
      </c>
      <c r="AA157" s="38">
        <v>0</v>
      </c>
      <c r="AB157" s="38">
        <v>17.755256915687955</v>
      </c>
      <c r="AC157" s="38">
        <v>0</v>
      </c>
      <c r="AD157" s="38">
        <v>16.155555352315499</v>
      </c>
      <c r="AE157" s="38"/>
      <c r="AF157" s="38">
        <v>16.801741566408115</v>
      </c>
      <c r="AG157" s="38"/>
      <c r="AH157" s="38">
        <v>12.06148227543663</v>
      </c>
      <c r="AI157" s="38"/>
      <c r="AJ157" s="38">
        <v>12.410017118312251</v>
      </c>
      <c r="AK157" s="38"/>
      <c r="AL157" s="50">
        <v>75.184053228160451</v>
      </c>
      <c r="AM157" s="93"/>
      <c r="AN157" s="38"/>
      <c r="AO157" s="95"/>
      <c r="AP157" s="95"/>
      <c r="AQ157" s="98"/>
      <c r="AT157" s="181"/>
      <c r="AU157" s="181"/>
      <c r="AV157" s="181"/>
    </row>
    <row r="158" spans="1:51" s="42" customFormat="1" ht="16.5" hidden="1" customHeight="1" outlineLevel="2">
      <c r="A158" s="437" t="s">
        <v>235</v>
      </c>
      <c r="B158" s="438"/>
      <c r="C158" s="439" t="s">
        <v>44</v>
      </c>
      <c r="D158" s="440"/>
      <c r="E158" s="440"/>
      <c r="F158" s="440"/>
      <c r="G158" s="441"/>
      <c r="H158" s="46" t="s">
        <v>28</v>
      </c>
      <c r="I158" s="38">
        <v>0</v>
      </c>
      <c r="J158" s="38">
        <v>0</v>
      </c>
      <c r="K158" s="38">
        <v>0</v>
      </c>
      <c r="L158" s="38"/>
      <c r="M158" s="38"/>
      <c r="N158" s="38"/>
      <c r="O158" s="38"/>
      <c r="P158" s="38"/>
      <c r="Q158" s="38"/>
      <c r="R158" s="38"/>
      <c r="S158" s="38"/>
      <c r="T158" s="38">
        <v>0</v>
      </c>
      <c r="U158" s="38">
        <v>0</v>
      </c>
      <c r="V158" s="38">
        <v>0</v>
      </c>
      <c r="W158" s="38">
        <v>0</v>
      </c>
      <c r="X158" s="38">
        <v>0</v>
      </c>
      <c r="Y158" s="38">
        <v>0</v>
      </c>
      <c r="Z158" s="38"/>
      <c r="AA158" s="38"/>
      <c r="AB158" s="38"/>
      <c r="AC158" s="38"/>
      <c r="AD158" s="38"/>
      <c r="AE158" s="38"/>
      <c r="AF158" s="38"/>
      <c r="AG158" s="38"/>
      <c r="AH158" s="38"/>
      <c r="AI158" s="38"/>
      <c r="AJ158" s="38"/>
      <c r="AK158" s="38"/>
      <c r="AL158" s="50">
        <v>0</v>
      </c>
      <c r="AM158" s="47">
        <v>0</v>
      </c>
      <c r="AN158" s="38"/>
      <c r="AO158" s="48"/>
      <c r="AP158" s="48"/>
      <c r="AQ158" s="84"/>
      <c r="AT158" s="181"/>
      <c r="AU158" s="181"/>
      <c r="AV158" s="181"/>
    </row>
    <row r="159" spans="1:51" s="42" customFormat="1" ht="8.1" customHeight="1" outlineLevel="1" collapsed="1">
      <c r="A159" s="437" t="s">
        <v>236</v>
      </c>
      <c r="B159" s="438"/>
      <c r="C159" s="439" t="s">
        <v>46</v>
      </c>
      <c r="D159" s="440"/>
      <c r="E159" s="440"/>
      <c r="F159" s="440"/>
      <c r="G159" s="441"/>
      <c r="H159" s="46" t="s">
        <v>28</v>
      </c>
      <c r="I159" s="38">
        <v>7.0262117370921633</v>
      </c>
      <c r="J159" s="38">
        <v>-7.7048963995386799E-2</v>
      </c>
      <c r="K159" s="38">
        <v>0.92165043199999985</v>
      </c>
      <c r="L159" s="38">
        <v>-0.30419799999999997</v>
      </c>
      <c r="M159" s="38">
        <v>0</v>
      </c>
      <c r="N159" s="38">
        <v>-0.58229647200000001</v>
      </c>
      <c r="O159" s="38">
        <v>0</v>
      </c>
      <c r="P159" s="38">
        <v>2.7560030335999999</v>
      </c>
      <c r="Q159" s="38">
        <v>0</v>
      </c>
      <c r="R159" s="38">
        <v>-0.94785812959999982</v>
      </c>
      <c r="S159" s="38"/>
      <c r="T159" s="38">
        <v>12.887399999999998</v>
      </c>
      <c r="U159" s="38">
        <v>0</v>
      </c>
      <c r="V159" s="38">
        <v>1.2071999999999998</v>
      </c>
      <c r="W159" s="38">
        <v>-1.5</v>
      </c>
      <c r="X159" s="38">
        <v>4.4000000000000004</v>
      </c>
      <c r="Y159" s="38">
        <v>1.3712800000000001</v>
      </c>
      <c r="Z159" s="38">
        <v>2.7519999999999998</v>
      </c>
      <c r="AA159" s="38">
        <v>0</v>
      </c>
      <c r="AB159" s="38">
        <v>2.8620800000000002</v>
      </c>
      <c r="AC159" s="38">
        <v>0</v>
      </c>
      <c r="AD159" s="38">
        <v>2.9765632000000002</v>
      </c>
      <c r="AE159" s="38"/>
      <c r="AF159" s="38">
        <v>3.0956257280000008</v>
      </c>
      <c r="AG159" s="38"/>
      <c r="AH159" s="38">
        <v>3.2194507571200006</v>
      </c>
      <c r="AI159" s="38"/>
      <c r="AJ159" s="38">
        <v>3.3482287874048007</v>
      </c>
      <c r="AK159" s="38"/>
      <c r="AL159" s="50">
        <v>15.501948472524802</v>
      </c>
      <c r="AM159" s="93"/>
      <c r="AN159" s="38"/>
      <c r="AO159" s="95"/>
      <c r="AP159" s="95"/>
      <c r="AQ159" s="84"/>
      <c r="AT159" s="181"/>
      <c r="AU159" s="181"/>
      <c r="AV159" s="181"/>
    </row>
    <row r="160" spans="1:51" s="42" customFormat="1" ht="16.5" hidden="1" customHeight="1" outlineLevel="2">
      <c r="A160" s="437" t="s">
        <v>237</v>
      </c>
      <c r="B160" s="438"/>
      <c r="C160" s="439" t="s">
        <v>48</v>
      </c>
      <c r="D160" s="440"/>
      <c r="E160" s="440"/>
      <c r="F160" s="440"/>
      <c r="G160" s="441"/>
      <c r="H160" s="46" t="s">
        <v>28</v>
      </c>
      <c r="I160" s="38">
        <v>0</v>
      </c>
      <c r="J160" s="38">
        <v>0</v>
      </c>
      <c r="K160" s="38">
        <v>0</v>
      </c>
      <c r="L160" s="38"/>
      <c r="M160" s="38"/>
      <c r="N160" s="38"/>
      <c r="O160" s="38"/>
      <c r="P160" s="38"/>
      <c r="Q160" s="38"/>
      <c r="R160" s="38"/>
      <c r="S160" s="38"/>
      <c r="T160" s="38">
        <v>0</v>
      </c>
      <c r="U160" s="38">
        <v>0</v>
      </c>
      <c r="V160" s="38">
        <v>0</v>
      </c>
      <c r="W160" s="38">
        <v>0</v>
      </c>
      <c r="X160" s="38">
        <v>0</v>
      </c>
      <c r="Y160" s="38">
        <v>0</v>
      </c>
      <c r="Z160" s="38"/>
      <c r="AA160" s="38"/>
      <c r="AB160" s="38"/>
      <c r="AC160" s="38"/>
      <c r="AD160" s="38"/>
      <c r="AE160" s="38"/>
      <c r="AF160" s="38"/>
      <c r="AG160" s="38"/>
      <c r="AH160" s="38"/>
      <c r="AI160" s="38"/>
      <c r="AJ160" s="38"/>
      <c r="AK160" s="38"/>
      <c r="AL160" s="50">
        <v>0</v>
      </c>
      <c r="AM160" s="47">
        <v>0</v>
      </c>
      <c r="AN160" s="38"/>
      <c r="AO160" s="48"/>
      <c r="AP160" s="48"/>
      <c r="AQ160" s="84"/>
      <c r="AT160" s="181"/>
      <c r="AU160" s="181"/>
      <c r="AV160" s="181"/>
    </row>
    <row r="161" spans="1:53" s="42" customFormat="1" ht="16.5" hidden="1" customHeight="1" outlineLevel="2">
      <c r="A161" s="437" t="s">
        <v>238</v>
      </c>
      <c r="B161" s="438"/>
      <c r="C161" s="439" t="s">
        <v>50</v>
      </c>
      <c r="D161" s="440"/>
      <c r="E161" s="440"/>
      <c r="F161" s="440"/>
      <c r="G161" s="441"/>
      <c r="H161" s="46" t="s">
        <v>28</v>
      </c>
      <c r="I161" s="38">
        <v>0</v>
      </c>
      <c r="J161" s="38">
        <v>0</v>
      </c>
      <c r="K161" s="38">
        <v>0</v>
      </c>
      <c r="L161" s="38"/>
      <c r="M161" s="38"/>
      <c r="N161" s="38"/>
      <c r="O161" s="38"/>
      <c r="P161" s="38"/>
      <c r="Q161" s="38"/>
      <c r="R161" s="38"/>
      <c r="S161" s="38"/>
      <c r="T161" s="38">
        <v>0</v>
      </c>
      <c r="U161" s="38">
        <v>0</v>
      </c>
      <c r="V161" s="38">
        <v>0</v>
      </c>
      <c r="W161" s="38">
        <v>0</v>
      </c>
      <c r="X161" s="38">
        <v>0</v>
      </c>
      <c r="Y161" s="38">
        <v>0</v>
      </c>
      <c r="Z161" s="38"/>
      <c r="AA161" s="38"/>
      <c r="AB161" s="38"/>
      <c r="AC161" s="38"/>
      <c r="AD161" s="38"/>
      <c r="AE161" s="38"/>
      <c r="AF161" s="38"/>
      <c r="AG161" s="38"/>
      <c r="AH161" s="38"/>
      <c r="AI161" s="38"/>
      <c r="AJ161" s="38"/>
      <c r="AK161" s="38"/>
      <c r="AL161" s="50">
        <v>0</v>
      </c>
      <c r="AM161" s="47">
        <v>0</v>
      </c>
      <c r="AN161" s="38"/>
      <c r="AO161" s="48"/>
      <c r="AP161" s="48"/>
      <c r="AQ161" s="84"/>
      <c r="AT161" s="181"/>
      <c r="AU161" s="181"/>
      <c r="AV161" s="181"/>
    </row>
    <row r="162" spans="1:53" s="42" customFormat="1" ht="16.5" hidden="1" customHeight="1" outlineLevel="2">
      <c r="A162" s="437" t="s">
        <v>239</v>
      </c>
      <c r="B162" s="438"/>
      <c r="C162" s="439" t="s">
        <v>52</v>
      </c>
      <c r="D162" s="440"/>
      <c r="E162" s="440"/>
      <c r="F162" s="440"/>
      <c r="G162" s="441"/>
      <c r="H162" s="46" t="s">
        <v>28</v>
      </c>
      <c r="I162" s="38">
        <v>0</v>
      </c>
      <c r="J162" s="38">
        <v>0</v>
      </c>
      <c r="K162" s="38">
        <v>0</v>
      </c>
      <c r="L162" s="38"/>
      <c r="M162" s="38"/>
      <c r="N162" s="38"/>
      <c r="O162" s="38"/>
      <c r="P162" s="38"/>
      <c r="Q162" s="38"/>
      <c r="R162" s="38"/>
      <c r="S162" s="38"/>
      <c r="T162" s="38">
        <v>0</v>
      </c>
      <c r="U162" s="38">
        <v>0</v>
      </c>
      <c r="V162" s="38">
        <v>0</v>
      </c>
      <c r="W162" s="38">
        <v>0</v>
      </c>
      <c r="X162" s="38">
        <v>0</v>
      </c>
      <c r="Y162" s="38">
        <v>0</v>
      </c>
      <c r="Z162" s="38"/>
      <c r="AA162" s="38"/>
      <c r="AB162" s="38"/>
      <c r="AC162" s="38"/>
      <c r="AD162" s="38"/>
      <c r="AE162" s="38"/>
      <c r="AF162" s="38"/>
      <c r="AG162" s="38"/>
      <c r="AH162" s="38"/>
      <c r="AI162" s="38"/>
      <c r="AJ162" s="38"/>
      <c r="AK162" s="38"/>
      <c r="AL162" s="50">
        <v>0</v>
      </c>
      <c r="AM162" s="47">
        <v>0</v>
      </c>
      <c r="AN162" s="38"/>
      <c r="AO162" s="48"/>
      <c r="AP162" s="48"/>
      <c r="AQ162" s="84"/>
      <c r="AT162" s="181"/>
      <c r="AU162" s="181"/>
      <c r="AV162" s="181"/>
    </row>
    <row r="163" spans="1:53" s="42" customFormat="1" ht="16.5" hidden="1" customHeight="1" outlineLevel="2">
      <c r="A163" s="437" t="s">
        <v>240</v>
      </c>
      <c r="B163" s="438"/>
      <c r="C163" s="439" t="s">
        <v>54</v>
      </c>
      <c r="D163" s="440"/>
      <c r="E163" s="440"/>
      <c r="F163" s="440"/>
      <c r="G163" s="441"/>
      <c r="H163" s="46" t="s">
        <v>28</v>
      </c>
      <c r="I163" s="38">
        <v>0</v>
      </c>
      <c r="J163" s="38">
        <v>0</v>
      </c>
      <c r="K163" s="38">
        <v>0</v>
      </c>
      <c r="L163" s="38"/>
      <c r="M163" s="38"/>
      <c r="N163" s="38"/>
      <c r="O163" s="38"/>
      <c r="P163" s="38"/>
      <c r="Q163" s="38"/>
      <c r="R163" s="38"/>
      <c r="S163" s="38"/>
      <c r="T163" s="38">
        <v>0</v>
      </c>
      <c r="U163" s="38">
        <v>0</v>
      </c>
      <c r="V163" s="38">
        <v>0</v>
      </c>
      <c r="W163" s="38">
        <v>0</v>
      </c>
      <c r="X163" s="38">
        <v>0</v>
      </c>
      <c r="Y163" s="38">
        <v>0</v>
      </c>
      <c r="Z163" s="38"/>
      <c r="AA163" s="38"/>
      <c r="AB163" s="38"/>
      <c r="AC163" s="38"/>
      <c r="AD163" s="38"/>
      <c r="AE163" s="38"/>
      <c r="AF163" s="38"/>
      <c r="AG163" s="38"/>
      <c r="AH163" s="38"/>
      <c r="AI163" s="38"/>
      <c r="AJ163" s="38"/>
      <c r="AK163" s="38"/>
      <c r="AL163" s="50">
        <v>0</v>
      </c>
      <c r="AM163" s="47">
        <v>0</v>
      </c>
      <c r="AN163" s="38"/>
      <c r="AO163" s="48"/>
      <c r="AP163" s="48"/>
      <c r="AQ163" s="84"/>
      <c r="AT163" s="181"/>
      <c r="AU163" s="181"/>
      <c r="AV163" s="181"/>
    </row>
    <row r="164" spans="1:53" s="42" customFormat="1" ht="16.5" hidden="1" customHeight="1" outlineLevel="2">
      <c r="A164" s="437" t="s">
        <v>241</v>
      </c>
      <c r="B164" s="438"/>
      <c r="C164" s="439" t="s">
        <v>56</v>
      </c>
      <c r="D164" s="440"/>
      <c r="E164" s="440"/>
      <c r="F164" s="440"/>
      <c r="G164" s="441"/>
      <c r="H164" s="46" t="s">
        <v>28</v>
      </c>
      <c r="I164" s="38">
        <v>0</v>
      </c>
      <c r="J164" s="38">
        <v>0</v>
      </c>
      <c r="K164" s="38">
        <v>0</v>
      </c>
      <c r="L164" s="38"/>
      <c r="M164" s="38"/>
      <c r="N164" s="38"/>
      <c r="O164" s="38"/>
      <c r="P164" s="38"/>
      <c r="Q164" s="38"/>
      <c r="R164" s="38"/>
      <c r="S164" s="38"/>
      <c r="T164" s="38">
        <v>0</v>
      </c>
      <c r="U164" s="38">
        <v>0</v>
      </c>
      <c r="V164" s="38">
        <v>0</v>
      </c>
      <c r="W164" s="38">
        <v>0</v>
      </c>
      <c r="X164" s="38">
        <v>0</v>
      </c>
      <c r="Y164" s="38">
        <v>0</v>
      </c>
      <c r="Z164" s="38"/>
      <c r="AA164" s="38"/>
      <c r="AB164" s="38"/>
      <c r="AC164" s="38"/>
      <c r="AD164" s="38"/>
      <c r="AE164" s="38"/>
      <c r="AF164" s="38"/>
      <c r="AG164" s="38"/>
      <c r="AH164" s="38"/>
      <c r="AI164" s="38"/>
      <c r="AJ164" s="38"/>
      <c r="AK164" s="38"/>
      <c r="AL164" s="50">
        <v>0</v>
      </c>
      <c r="AM164" s="47">
        <v>0</v>
      </c>
      <c r="AN164" s="38"/>
      <c r="AO164" s="48"/>
      <c r="AP164" s="48"/>
      <c r="AQ164" s="84"/>
      <c r="AT164" s="181"/>
      <c r="AU164" s="181"/>
      <c r="AV164" s="181"/>
    </row>
    <row r="165" spans="1:53" s="42" customFormat="1" ht="8.1" customHeight="1" outlineLevel="1" collapsed="1" thickBot="1">
      <c r="A165" s="473" t="s">
        <v>242</v>
      </c>
      <c r="B165" s="474"/>
      <c r="C165" s="439" t="s">
        <v>58</v>
      </c>
      <c r="D165" s="440"/>
      <c r="E165" s="440"/>
      <c r="F165" s="440"/>
      <c r="G165" s="441"/>
      <c r="H165" s="46" t="s">
        <v>28</v>
      </c>
      <c r="I165" s="38">
        <v>-0.36736967828452266</v>
      </c>
      <c r="J165" s="38">
        <v>-3.9152132758337364</v>
      </c>
      <c r="K165" s="38">
        <v>4.6697610319999994</v>
      </c>
      <c r="L165" s="38">
        <v>0.73439894084545032</v>
      </c>
      <c r="M165" s="38">
        <v>0</v>
      </c>
      <c r="N165" s="38">
        <v>0.70052637216095603</v>
      </c>
      <c r="O165" s="38">
        <v>0</v>
      </c>
      <c r="P165" s="38">
        <v>0.79200835204250086</v>
      </c>
      <c r="Q165" s="38">
        <v>0</v>
      </c>
      <c r="R165" s="38">
        <v>2.442827366951092</v>
      </c>
      <c r="S165" s="38"/>
      <c r="T165" s="38">
        <v>2.7589671999999998</v>
      </c>
      <c r="U165" s="38">
        <v>0</v>
      </c>
      <c r="V165" s="38">
        <v>2.1512000000000002</v>
      </c>
      <c r="W165" s="38">
        <v>-1.5</v>
      </c>
      <c r="X165" s="38">
        <v>2.3121280000000004</v>
      </c>
      <c r="Y165" s="38">
        <v>2.5135128</v>
      </c>
      <c r="Z165" s="38">
        <v>2.70208</v>
      </c>
      <c r="AA165" s="38">
        <v>0</v>
      </c>
      <c r="AB165" s="38">
        <v>3.6101632000000001</v>
      </c>
      <c r="AC165" s="38">
        <v>0</v>
      </c>
      <c r="AD165" s="38">
        <v>3.7545697280000008</v>
      </c>
      <c r="AE165" s="38"/>
      <c r="AF165" s="38">
        <v>3.9047525171200008</v>
      </c>
      <c r="AG165" s="38"/>
      <c r="AH165" s="38">
        <v>4.0609426178048009</v>
      </c>
      <c r="AI165" s="38"/>
      <c r="AJ165" s="38">
        <v>4.2233803225169932</v>
      </c>
      <c r="AK165" s="38"/>
      <c r="AL165" s="50">
        <v>19.553808385441798</v>
      </c>
      <c r="AM165" s="93"/>
      <c r="AN165" s="38"/>
      <c r="AO165" s="95"/>
      <c r="AP165" s="95"/>
      <c r="AQ165" s="84"/>
      <c r="AT165" s="181"/>
      <c r="AU165" s="181"/>
      <c r="AV165" s="181"/>
    </row>
    <row r="166" spans="1:53" s="42" customFormat="1" ht="8.1" customHeight="1">
      <c r="A166" s="463" t="s">
        <v>243</v>
      </c>
      <c r="B166" s="464"/>
      <c r="C166" s="417" t="s">
        <v>244</v>
      </c>
      <c r="D166" s="418"/>
      <c r="E166" s="418"/>
      <c r="F166" s="418"/>
      <c r="G166" s="419"/>
      <c r="H166" s="56" t="s">
        <v>28</v>
      </c>
      <c r="I166" s="37">
        <v>34.19619038999997</v>
      </c>
      <c r="J166" s="37">
        <v>23.222000000000001</v>
      </c>
      <c r="K166" s="82">
        <v>6.7626896185379621</v>
      </c>
      <c r="L166" s="37">
        <v>-3.7105122116923983</v>
      </c>
      <c r="M166" s="37">
        <v>-1.2476624599999999</v>
      </c>
      <c r="N166" s="37">
        <v>-5.6672212194588552</v>
      </c>
      <c r="O166" s="37" t="e">
        <v>#DIV/0!</v>
      </c>
      <c r="P166" s="37">
        <v>-9.287285923162818</v>
      </c>
      <c r="Q166" s="37" t="e">
        <v>#DIV/0!</v>
      </c>
      <c r="R166" s="37">
        <v>20.592576875611879</v>
      </c>
      <c r="S166" s="38"/>
      <c r="T166" s="37">
        <v>2.5663671999999975</v>
      </c>
      <c r="U166" s="38">
        <v>0</v>
      </c>
      <c r="V166" s="37">
        <v>2.790072724799975</v>
      </c>
      <c r="W166" s="38">
        <v>-61.653230969999996</v>
      </c>
      <c r="X166" s="37">
        <v>6.0479823959959962</v>
      </c>
      <c r="Y166" s="37">
        <v>1.7977932986480094</v>
      </c>
      <c r="Z166" s="37">
        <v>21.12208768411217</v>
      </c>
      <c r="AA166" s="37">
        <v>-20.513000000000002</v>
      </c>
      <c r="AB166" s="37">
        <v>24.22750011568813</v>
      </c>
      <c r="AC166" s="37">
        <v>0</v>
      </c>
      <c r="AD166" s="37">
        <v>24.348799944315626</v>
      </c>
      <c r="AE166" s="37" t="e">
        <v>#VALUE!</v>
      </c>
      <c r="AF166" s="37">
        <v>24.059859542088198</v>
      </c>
      <c r="AG166" s="37">
        <v>-28.153600000000001</v>
      </c>
      <c r="AH166" s="37">
        <v>24.419708794143862</v>
      </c>
      <c r="AI166" s="37">
        <v>-28.50153879645385</v>
      </c>
      <c r="AJ166" s="37">
        <v>24.157740297767852</v>
      </c>
      <c r="AK166" s="37"/>
      <c r="AL166" s="37">
        <v>121.21360869400368</v>
      </c>
      <c r="AM166" s="93">
        <v>0</v>
      </c>
      <c r="AN166" s="37" t="s">
        <v>245</v>
      </c>
      <c r="AO166" s="95"/>
      <c r="AP166" s="95"/>
      <c r="AQ166" s="84"/>
      <c r="AT166" s="37">
        <v>-4.2501890973479863</v>
      </c>
      <c r="AU166" s="196">
        <v>-2.3641144399326923</v>
      </c>
      <c r="AV166" s="196"/>
    </row>
    <row r="167" spans="1:53" s="42" customFormat="1" ht="8.1" customHeight="1" outlineLevel="1">
      <c r="A167" s="437" t="s">
        <v>246</v>
      </c>
      <c r="B167" s="438"/>
      <c r="C167" s="439" t="s">
        <v>247</v>
      </c>
      <c r="D167" s="440"/>
      <c r="E167" s="440"/>
      <c r="F167" s="440"/>
      <c r="G167" s="441"/>
      <c r="H167" s="46" t="s">
        <v>28</v>
      </c>
      <c r="I167" s="38">
        <v>34.328000000000003</v>
      </c>
      <c r="J167" s="38">
        <v>22.359000000000002</v>
      </c>
      <c r="K167" s="49">
        <v>0</v>
      </c>
      <c r="L167" s="49"/>
      <c r="M167" s="49"/>
      <c r="N167" s="49"/>
      <c r="O167" s="49"/>
      <c r="P167" s="49"/>
      <c r="Q167" s="38"/>
      <c r="R167" s="38"/>
      <c r="S167" s="38"/>
      <c r="T167" s="50"/>
      <c r="U167" s="50"/>
      <c r="V167" s="50">
        <v>2.790072724799975</v>
      </c>
      <c r="W167" s="50"/>
      <c r="X167" s="50">
        <v>6.0479823959959962</v>
      </c>
      <c r="Y167" s="50">
        <v>24.488</v>
      </c>
      <c r="Z167" s="50">
        <v>21.12208768411217</v>
      </c>
      <c r="AA167" s="50">
        <v>-20.513000000000002</v>
      </c>
      <c r="AB167" s="50">
        <v>24.22750011568813</v>
      </c>
      <c r="AC167" s="50">
        <v>0</v>
      </c>
      <c r="AD167" s="50">
        <v>24.348799944315626</v>
      </c>
      <c r="AE167" s="50" t="e">
        <v>#VALUE!</v>
      </c>
      <c r="AF167" s="50">
        <v>24.059859542088198</v>
      </c>
      <c r="AG167" s="50">
        <v>-28.153600000000001</v>
      </c>
      <c r="AH167" s="50">
        <v>24.419708794143862</v>
      </c>
      <c r="AI167" s="50">
        <v>-28.50153879645385</v>
      </c>
      <c r="AJ167" s="50">
        <v>24.157740297767852</v>
      </c>
      <c r="AK167" s="50"/>
      <c r="AL167" s="50">
        <v>121.21360869400368</v>
      </c>
      <c r="AM167" s="93">
        <v>0</v>
      </c>
      <c r="AN167" s="38"/>
      <c r="AO167" s="95"/>
      <c r="AP167" s="95"/>
      <c r="AQ167" s="84"/>
      <c r="AT167" s="181"/>
      <c r="AU167" s="181"/>
      <c r="AV167" s="181"/>
    </row>
    <row r="168" spans="1:53" s="42" customFormat="1" ht="8.1" customHeight="1" outlineLevel="1">
      <c r="A168" s="437" t="s">
        <v>248</v>
      </c>
      <c r="B168" s="438"/>
      <c r="C168" s="439" t="s">
        <v>249</v>
      </c>
      <c r="D168" s="440"/>
      <c r="E168" s="440"/>
      <c r="F168" s="440"/>
      <c r="G168" s="441"/>
      <c r="H168" s="46" t="s">
        <v>28</v>
      </c>
      <c r="I168" s="38">
        <v>0</v>
      </c>
      <c r="J168" s="38">
        <v>0</v>
      </c>
      <c r="K168" s="49"/>
      <c r="L168" s="49"/>
      <c r="M168" s="49"/>
      <c r="N168" s="49"/>
      <c r="O168" s="49"/>
      <c r="P168" s="49"/>
      <c r="Q168" s="38"/>
      <c r="R168" s="38"/>
      <c r="S168" s="38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>
        <v>0</v>
      </c>
      <c r="AM168" s="90"/>
      <c r="AN168" s="38"/>
      <c r="AO168" s="92"/>
      <c r="AP168" s="92"/>
      <c r="AQ168" s="84"/>
      <c r="AT168" s="181"/>
      <c r="AU168" s="181"/>
      <c r="AV168" s="181"/>
      <c r="AW168" s="402"/>
    </row>
    <row r="169" spans="1:53" s="42" customFormat="1" ht="8.1" customHeight="1" outlineLevel="1">
      <c r="A169" s="437" t="s">
        <v>250</v>
      </c>
      <c r="B169" s="438"/>
      <c r="C169" s="439" t="s">
        <v>251</v>
      </c>
      <c r="D169" s="440"/>
      <c r="E169" s="440"/>
      <c r="F169" s="440"/>
      <c r="G169" s="441"/>
      <c r="H169" s="46" t="s">
        <v>28</v>
      </c>
      <c r="I169" s="38">
        <v>0.33774799999999999</v>
      </c>
      <c r="J169" s="38">
        <v>0</v>
      </c>
      <c r="K169" s="49"/>
      <c r="L169" s="49"/>
      <c r="M169" s="49"/>
      <c r="N169" s="49"/>
      <c r="O169" s="49"/>
      <c r="P169" s="49"/>
      <c r="Q169" s="38"/>
      <c r="R169" s="38"/>
      <c r="S169" s="38"/>
      <c r="T169" s="50">
        <v>0</v>
      </c>
      <c r="U169" s="50">
        <v>0</v>
      </c>
      <c r="V169" s="50"/>
      <c r="W169" s="50">
        <v>-3.0826615485</v>
      </c>
      <c r="X169" s="50"/>
      <c r="Y169" s="50">
        <v>8.988966493240047E-2</v>
      </c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>
        <v>0</v>
      </c>
      <c r="AM169" s="100"/>
      <c r="AN169" s="38"/>
      <c r="AO169" s="95"/>
      <c r="AP169" s="95"/>
      <c r="AQ169" s="84"/>
      <c r="AT169" s="181"/>
      <c r="AU169" s="181"/>
      <c r="AV169" s="181"/>
      <c r="AX169" s="402"/>
      <c r="AY169" s="402"/>
      <c r="AZ169" s="402"/>
      <c r="BA169" s="402"/>
    </row>
    <row r="170" spans="1:53" s="42" customFormat="1" ht="9" outlineLevel="1" thickBot="1">
      <c r="A170" s="473" t="s">
        <v>252</v>
      </c>
      <c r="B170" s="474"/>
      <c r="C170" s="480" t="s">
        <v>253</v>
      </c>
      <c r="D170" s="481"/>
      <c r="E170" s="481"/>
      <c r="F170" s="481"/>
      <c r="G170" s="482"/>
      <c r="H170" s="81" t="s">
        <v>28</v>
      </c>
      <c r="I170" s="38">
        <v>-9.3059999999999992</v>
      </c>
      <c r="J170" s="38">
        <v>-8.4429999999999996</v>
      </c>
      <c r="K170" s="38">
        <v>-1.6803103814620375</v>
      </c>
      <c r="L170" s="38">
        <v>-12.153512211692398</v>
      </c>
      <c r="M170" s="38">
        <v>-2.9279728414620374</v>
      </c>
      <c r="N170" s="38">
        <v>-17.820733431151254</v>
      </c>
      <c r="O170" s="38" t="e">
        <v>#DIV/0!</v>
      </c>
      <c r="P170" s="38">
        <v>-27.108019354314074</v>
      </c>
      <c r="Q170" s="38" t="e">
        <v>#DIV/0!</v>
      </c>
      <c r="R170" s="38">
        <v>-6.5154424787021945</v>
      </c>
      <c r="S170" s="38"/>
      <c r="T170" s="38">
        <v>0.88605681853796003</v>
      </c>
      <c r="U170" s="38">
        <v>0</v>
      </c>
      <c r="V170" s="38">
        <v>0</v>
      </c>
      <c r="W170" s="38">
        <v>-58.570569421499997</v>
      </c>
      <c r="X170" s="38">
        <v>0</v>
      </c>
      <c r="Y170" s="38">
        <v>-22.78009636628439</v>
      </c>
      <c r="Z170" s="38">
        <v>0</v>
      </c>
      <c r="AA170" s="38"/>
      <c r="AB170" s="38"/>
      <c r="AC170" s="38"/>
      <c r="AD170" s="38"/>
      <c r="AE170" s="38"/>
      <c r="AF170" s="38"/>
      <c r="AG170" s="38"/>
      <c r="AH170" s="38"/>
      <c r="AI170" s="38"/>
      <c r="AJ170" s="38"/>
      <c r="AK170" s="38"/>
      <c r="AL170" s="50">
        <v>0</v>
      </c>
      <c r="AM170" s="90"/>
      <c r="AN170" s="38"/>
      <c r="AO170" s="92"/>
      <c r="AP170" s="92"/>
      <c r="AQ170" s="84"/>
      <c r="AT170" s="181"/>
      <c r="AU170" s="181"/>
      <c r="AV170" s="181"/>
    </row>
    <row r="171" spans="1:53" s="42" customFormat="1" ht="9" customHeight="1">
      <c r="A171" s="463" t="s">
        <v>254</v>
      </c>
      <c r="B171" s="464"/>
      <c r="C171" s="410" t="s">
        <v>135</v>
      </c>
      <c r="D171" s="411"/>
      <c r="E171" s="411"/>
      <c r="F171" s="411"/>
      <c r="G171" s="412"/>
      <c r="H171" s="101" t="s">
        <v>255</v>
      </c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8"/>
      <c r="T171" s="37"/>
      <c r="U171" s="38"/>
      <c r="V171" s="37"/>
      <c r="W171" s="38"/>
      <c r="X171" s="37"/>
      <c r="Y171" s="37"/>
      <c r="Z171" s="37"/>
      <c r="AA171" s="37"/>
      <c r="AB171" s="37"/>
      <c r="AC171" s="37"/>
      <c r="AD171" s="37"/>
      <c r="AE171" s="37"/>
      <c r="AF171" s="37"/>
      <c r="AG171" s="37"/>
      <c r="AH171" s="37"/>
      <c r="AI171" s="37"/>
      <c r="AJ171" s="37"/>
      <c r="AK171" s="37"/>
      <c r="AL171" s="37">
        <v>0</v>
      </c>
      <c r="AM171" s="90"/>
      <c r="AN171" s="37"/>
      <c r="AO171" s="92"/>
      <c r="AP171" s="92"/>
      <c r="AQ171" s="84"/>
      <c r="AT171" s="37">
        <v>0</v>
      </c>
      <c r="AU171" s="196"/>
      <c r="AV171" s="196"/>
    </row>
    <row r="172" spans="1:53" s="42" customFormat="1" ht="16.5" customHeight="1" outlineLevel="1">
      <c r="A172" s="437" t="s">
        <v>256</v>
      </c>
      <c r="B172" s="438"/>
      <c r="C172" s="439" t="s">
        <v>257</v>
      </c>
      <c r="D172" s="440"/>
      <c r="E172" s="440"/>
      <c r="F172" s="440"/>
      <c r="G172" s="441"/>
      <c r="H172" s="46" t="s">
        <v>28</v>
      </c>
      <c r="I172" s="38">
        <v>55.646289949999968</v>
      </c>
      <c r="J172" s="38">
        <v>53.437366979999993</v>
      </c>
      <c r="K172" s="38">
        <v>49.963750100137965</v>
      </c>
      <c r="L172" s="38">
        <v>6.0515185125535984</v>
      </c>
      <c r="M172" s="38">
        <v>-1.2476624599999999</v>
      </c>
      <c r="N172" s="38">
        <v>4.0829103735813836</v>
      </c>
      <c r="O172" s="38" t="e">
        <v>#DIV/0!</v>
      </c>
      <c r="P172" s="38">
        <v>1.1472169232478082</v>
      </c>
      <c r="Q172" s="38" t="e">
        <v>#DIV/0!</v>
      </c>
      <c r="R172" s="38">
        <v>34.221712007465023</v>
      </c>
      <c r="S172" s="38"/>
      <c r="T172" s="38">
        <v>44.151123368910497</v>
      </c>
      <c r="U172" s="38">
        <v>0</v>
      </c>
      <c r="V172" s="38">
        <v>45.045090905999942</v>
      </c>
      <c r="W172" s="38">
        <v>-29.353230969999998</v>
      </c>
      <c r="X172" s="38">
        <v>41.952957994995003</v>
      </c>
      <c r="Y172" s="38">
        <v>55.176087138310024</v>
      </c>
      <c r="Z172" s="38">
        <v>61.554548685912174</v>
      </c>
      <c r="AA172" s="38">
        <v>-20.513000000000002</v>
      </c>
      <c r="AB172" s="38">
        <v>61.781787402159992</v>
      </c>
      <c r="AC172" s="38">
        <v>0</v>
      </c>
      <c r="AD172" s="38">
        <v>61.683394602246338</v>
      </c>
      <c r="AE172" s="38" t="e">
        <v>#VALUE!</v>
      </c>
      <c r="AF172" s="38">
        <v>61.761694386336146</v>
      </c>
      <c r="AG172" s="38">
        <v>0</v>
      </c>
      <c r="AH172" s="38">
        <v>61.274970405847682</v>
      </c>
      <c r="AI172" s="38">
        <v>1.7893028035461498</v>
      </c>
      <c r="AJ172" s="38">
        <v>61.274865109939824</v>
      </c>
      <c r="AK172" s="38">
        <v>0</v>
      </c>
      <c r="AL172" s="50">
        <v>307.77671190652995</v>
      </c>
      <c r="AM172" s="83">
        <v>0</v>
      </c>
      <c r="AN172" s="38"/>
      <c r="AO172" s="85"/>
      <c r="AP172" s="85"/>
      <c r="AQ172" s="84"/>
      <c r="AT172" s="181"/>
      <c r="AU172" s="181"/>
      <c r="AV172" s="181"/>
    </row>
    <row r="173" spans="1:53" s="42" customFormat="1" ht="8.1" customHeight="1" outlineLevel="1">
      <c r="A173" s="437" t="s">
        <v>258</v>
      </c>
      <c r="B173" s="438"/>
      <c r="C173" s="439" t="s">
        <v>259</v>
      </c>
      <c r="D173" s="440"/>
      <c r="E173" s="440"/>
      <c r="F173" s="440"/>
      <c r="G173" s="441"/>
      <c r="H173" s="46" t="s">
        <v>28</v>
      </c>
      <c r="I173" s="38">
        <v>16.850000000000001</v>
      </c>
      <c r="J173" s="38">
        <v>13</v>
      </c>
      <c r="K173" s="38">
        <v>29</v>
      </c>
      <c r="L173" s="38">
        <v>29</v>
      </c>
      <c r="M173" s="38">
        <v>30</v>
      </c>
      <c r="N173" s="38">
        <v>30</v>
      </c>
      <c r="O173" s="38">
        <v>30</v>
      </c>
      <c r="P173" s="38">
        <v>30</v>
      </c>
      <c r="Q173" s="38">
        <v>28</v>
      </c>
      <c r="R173" s="38">
        <v>45.381895560000004</v>
      </c>
      <c r="S173" s="38"/>
      <c r="T173" s="38">
        <v>45.381</v>
      </c>
      <c r="U173" s="38">
        <v>63.745000000000005</v>
      </c>
      <c r="V173" s="38">
        <v>63.745000000000005</v>
      </c>
      <c r="W173" s="38">
        <v>40</v>
      </c>
      <c r="X173" s="38">
        <v>45.381895560000004</v>
      </c>
      <c r="Y173" s="38">
        <v>46</v>
      </c>
      <c r="Z173" s="38">
        <v>46</v>
      </c>
      <c r="AA173" s="38">
        <v>71.695895559999997</v>
      </c>
      <c r="AB173" s="38">
        <v>34</v>
      </c>
      <c r="AC173" s="38">
        <v>31.695895559999997</v>
      </c>
      <c r="AD173" s="38">
        <v>33</v>
      </c>
      <c r="AE173" s="38">
        <v>-8.3041044400000033</v>
      </c>
      <c r="AF173" s="38">
        <v>33</v>
      </c>
      <c r="AG173" s="38">
        <v>-48.304104440000003</v>
      </c>
      <c r="AH173" s="38">
        <v>37</v>
      </c>
      <c r="AI173" s="38">
        <v>-88.304104440000003</v>
      </c>
      <c r="AJ173" s="38">
        <v>42.2</v>
      </c>
      <c r="AK173" s="38">
        <v>-128.30410444</v>
      </c>
      <c r="AL173" s="50">
        <v>179.2</v>
      </c>
      <c r="AM173" s="91">
        <v>192.6</v>
      </c>
      <c r="AN173" s="38"/>
      <c r="AO173" s="92"/>
      <c r="AP173" s="92"/>
      <c r="AQ173" s="84"/>
      <c r="AT173" s="181"/>
      <c r="AU173" s="181"/>
      <c r="AV173" s="181"/>
    </row>
    <row r="174" spans="1:53" s="42" customFormat="1" ht="8.1" hidden="1" customHeight="1" outlineLevel="2">
      <c r="A174" s="414" t="s">
        <v>260</v>
      </c>
      <c r="B174" s="415"/>
      <c r="C174" s="102" t="s">
        <v>261</v>
      </c>
      <c r="D174" s="103"/>
      <c r="E174" s="103"/>
      <c r="F174" s="103"/>
      <c r="G174" s="79"/>
      <c r="H174" s="46" t="s">
        <v>28</v>
      </c>
      <c r="I174" s="38">
        <v>16.850000000000001</v>
      </c>
      <c r="J174" s="38">
        <v>13</v>
      </c>
      <c r="K174" s="38">
        <v>29</v>
      </c>
      <c r="L174" s="38">
        <v>29</v>
      </c>
      <c r="M174" s="38">
        <v>30</v>
      </c>
      <c r="N174" s="38">
        <v>30</v>
      </c>
      <c r="O174" s="38">
        <v>30</v>
      </c>
      <c r="P174" s="38">
        <v>30</v>
      </c>
      <c r="Q174" s="38">
        <v>28</v>
      </c>
      <c r="R174" s="38">
        <v>45.381895560000004</v>
      </c>
      <c r="S174" s="38"/>
      <c r="T174" s="38">
        <v>45.381</v>
      </c>
      <c r="U174" s="38">
        <v>63.745000000000005</v>
      </c>
      <c r="V174" s="38">
        <v>63.745000000000005</v>
      </c>
      <c r="W174" s="38">
        <v>40</v>
      </c>
      <c r="X174" s="38">
        <v>45.381895560000004</v>
      </c>
      <c r="Y174" s="38">
        <v>46</v>
      </c>
      <c r="Z174" s="38"/>
      <c r="AA174" s="38"/>
      <c r="AB174" s="38"/>
      <c r="AC174" s="38"/>
      <c r="AD174" s="38"/>
      <c r="AE174" s="38"/>
      <c r="AF174" s="38"/>
      <c r="AG174" s="38"/>
      <c r="AH174" s="38"/>
      <c r="AI174" s="38"/>
      <c r="AJ174" s="38"/>
      <c r="AK174" s="38"/>
      <c r="AL174" s="50">
        <v>0</v>
      </c>
      <c r="AM174" s="90">
        <v>192.6</v>
      </c>
      <c r="AN174" s="38"/>
      <c r="AO174" s="92"/>
      <c r="AP174" s="92"/>
      <c r="AQ174" s="84"/>
      <c r="AT174" s="181"/>
      <c r="AU174" s="181"/>
      <c r="AV174" s="181"/>
    </row>
    <row r="175" spans="1:53" s="42" customFormat="1" ht="8.1" customHeight="1" outlineLevel="1" collapsed="1">
      <c r="A175" s="475" t="s">
        <v>262</v>
      </c>
      <c r="B175" s="476"/>
      <c r="C175" s="477" t="s">
        <v>263</v>
      </c>
      <c r="D175" s="478"/>
      <c r="E175" s="478"/>
      <c r="F175" s="478"/>
      <c r="G175" s="479"/>
      <c r="H175" s="104" t="s">
        <v>28</v>
      </c>
      <c r="I175" s="50">
        <v>13</v>
      </c>
      <c r="J175" s="50">
        <v>29</v>
      </c>
      <c r="K175" s="50">
        <v>45.381895560000004</v>
      </c>
      <c r="L175" s="50">
        <v>30</v>
      </c>
      <c r="M175" s="50">
        <v>45.381895560000004</v>
      </c>
      <c r="N175" s="50">
        <v>30</v>
      </c>
      <c r="O175" s="50">
        <v>45.381895560000004</v>
      </c>
      <c r="P175" s="50">
        <v>28</v>
      </c>
      <c r="Q175" s="50">
        <v>45.381895560000004</v>
      </c>
      <c r="R175" s="50">
        <v>45.381</v>
      </c>
      <c r="S175" s="50">
        <v>45.381895560000004</v>
      </c>
      <c r="T175" s="50">
        <v>63.745000000000005</v>
      </c>
      <c r="U175" s="50">
        <v>45.381895560000004</v>
      </c>
      <c r="V175" s="50">
        <v>40</v>
      </c>
      <c r="W175" s="50">
        <v>45.381895560000004</v>
      </c>
      <c r="X175" s="50">
        <v>46</v>
      </c>
      <c r="Y175" s="50">
        <v>71.695895559999997</v>
      </c>
      <c r="Z175" s="50">
        <v>34</v>
      </c>
      <c r="AA175" s="50">
        <v>31.695895559999997</v>
      </c>
      <c r="AB175" s="50">
        <v>33</v>
      </c>
      <c r="AC175" s="50">
        <v>-8.3041044400000033</v>
      </c>
      <c r="AD175" s="50">
        <v>33</v>
      </c>
      <c r="AE175" s="50">
        <v>-48.304104440000003</v>
      </c>
      <c r="AF175" s="50">
        <v>37</v>
      </c>
      <c r="AG175" s="50">
        <v>-88.304104440000003</v>
      </c>
      <c r="AH175" s="50">
        <v>42.2</v>
      </c>
      <c r="AI175" s="50">
        <v>-128.30410444</v>
      </c>
      <c r="AJ175" s="50">
        <v>47.400000000000006</v>
      </c>
      <c r="AK175" s="50">
        <v>-128.30410444</v>
      </c>
      <c r="AL175" s="50">
        <v>192.6</v>
      </c>
      <c r="AM175" s="91"/>
      <c r="AN175" s="38"/>
      <c r="AO175" s="92"/>
      <c r="AP175" s="92"/>
      <c r="AQ175" s="84"/>
      <c r="AT175" s="181"/>
      <c r="AU175" s="181"/>
      <c r="AV175" s="181"/>
    </row>
    <row r="176" spans="1:53" s="42" customFormat="1" ht="8.1" customHeight="1" outlineLevel="1">
      <c r="A176" s="437" t="s">
        <v>264</v>
      </c>
      <c r="B176" s="438"/>
      <c r="C176" s="439" t="s">
        <v>265</v>
      </c>
      <c r="D176" s="440"/>
      <c r="E176" s="440"/>
      <c r="F176" s="440"/>
      <c r="G176" s="441"/>
      <c r="H176" s="46" t="s">
        <v>28</v>
      </c>
      <c r="I176" s="38">
        <v>13</v>
      </c>
      <c r="J176" s="38">
        <v>29</v>
      </c>
      <c r="K176" s="38">
        <v>45.381</v>
      </c>
      <c r="L176" s="38">
        <v>30</v>
      </c>
      <c r="M176" s="38">
        <v>45.381895560000004</v>
      </c>
      <c r="N176" s="38">
        <v>30</v>
      </c>
      <c r="O176" s="38">
        <v>45.381895560000004</v>
      </c>
      <c r="P176" s="38">
        <v>28</v>
      </c>
      <c r="Q176" s="38">
        <v>45.381895560000004</v>
      </c>
      <c r="R176" s="38">
        <v>45.381</v>
      </c>
      <c r="S176" s="38"/>
      <c r="T176" s="38">
        <v>63.745000000000005</v>
      </c>
      <c r="U176" s="38">
        <v>45.381895560000004</v>
      </c>
      <c r="V176" s="38">
        <v>40</v>
      </c>
      <c r="W176" s="38">
        <v>45.381895560000004</v>
      </c>
      <c r="X176" s="38">
        <v>46</v>
      </c>
      <c r="Y176" s="38">
        <v>71.695895559999997</v>
      </c>
      <c r="Z176" s="38">
        <v>34</v>
      </c>
      <c r="AA176" s="38">
        <v>31.695895559999997</v>
      </c>
      <c r="AB176" s="38">
        <v>33</v>
      </c>
      <c r="AC176" s="38">
        <v>-8.3041044400000033</v>
      </c>
      <c r="AD176" s="38">
        <v>33</v>
      </c>
      <c r="AE176" s="38">
        <v>-48.304104440000003</v>
      </c>
      <c r="AF176" s="38">
        <v>37</v>
      </c>
      <c r="AG176" s="38">
        <v>-88.304104440000003</v>
      </c>
      <c r="AH176" s="38">
        <v>42.2</v>
      </c>
      <c r="AI176" s="38">
        <v>-128.30410444</v>
      </c>
      <c r="AJ176" s="38">
        <v>47.400000000000006</v>
      </c>
      <c r="AK176" s="38"/>
      <c r="AL176" s="50">
        <v>192.6</v>
      </c>
      <c r="AM176" s="90">
        <v>0</v>
      </c>
      <c r="AN176" s="38"/>
      <c r="AO176" s="92"/>
      <c r="AP176" s="92"/>
      <c r="AQ176" s="84"/>
      <c r="AT176" s="181"/>
      <c r="AU176" s="181"/>
      <c r="AV176" s="181"/>
    </row>
    <row r="177" spans="1:48" s="42" customFormat="1" ht="27" customHeight="1" outlineLevel="1">
      <c r="A177" s="437" t="s">
        <v>266</v>
      </c>
      <c r="B177" s="438"/>
      <c r="C177" s="439" t="s">
        <v>267</v>
      </c>
      <c r="D177" s="440"/>
      <c r="E177" s="440"/>
      <c r="F177" s="440"/>
      <c r="G177" s="441"/>
      <c r="H177" s="78" t="s">
        <v>255</v>
      </c>
      <c r="I177" s="105">
        <v>0.23361844988553468</v>
      </c>
      <c r="J177" s="105">
        <v>0.5426914093812637</v>
      </c>
      <c r="K177" s="105">
        <v>0.9082964242885101</v>
      </c>
      <c r="L177" s="105">
        <v>4.9574334008507739</v>
      </c>
      <c r="M177" s="105">
        <v>-36.373536124505989</v>
      </c>
      <c r="N177" s="105">
        <v>7.3476998648111564</v>
      </c>
      <c r="O177" s="105" t="e">
        <v>#DIV/0!</v>
      </c>
      <c r="P177" s="105">
        <v>24.406892395494911</v>
      </c>
      <c r="Q177" s="105" t="e">
        <v>#DIV/0!</v>
      </c>
      <c r="R177" s="105">
        <v>1.3260879522947515</v>
      </c>
      <c r="S177" s="105"/>
      <c r="T177" s="105">
        <v>1.443791123214925</v>
      </c>
      <c r="U177" s="105" t="e">
        <v>#DIV/0!</v>
      </c>
      <c r="V177" s="105">
        <v>0.88799909591640003</v>
      </c>
      <c r="W177" s="105">
        <v>-1.5460613384053647</v>
      </c>
      <c r="X177" s="105">
        <v>1.0964661897139127</v>
      </c>
      <c r="Y177" s="105">
        <v>1.2994015936700936</v>
      </c>
      <c r="Z177" s="105">
        <v>0.55235560532639383</v>
      </c>
      <c r="AA177" s="105">
        <v>-1.5451613883878512</v>
      </c>
      <c r="AB177" s="105">
        <v>0.53413799418250996</v>
      </c>
      <c r="AC177" s="105" t="e">
        <v>#DIV/0!</v>
      </c>
      <c r="AD177" s="105">
        <v>0.53499001170078653</v>
      </c>
      <c r="AE177" s="105" t="e">
        <v>#VALUE!</v>
      </c>
      <c r="AF177" s="105">
        <v>0.5990768285687722</v>
      </c>
      <c r="AG177" s="105" t="e">
        <v>#DIV/0!</v>
      </c>
      <c r="AH177" s="105">
        <v>0.68869882303480823</v>
      </c>
      <c r="AI177" s="105">
        <v>-71.706199859363707</v>
      </c>
      <c r="AJ177" s="105">
        <v>0.77356351441907822</v>
      </c>
      <c r="AK177" s="105" t="e">
        <v>#DIV/0!</v>
      </c>
      <c r="AL177" s="50">
        <v>3.1304671719059551</v>
      </c>
      <c r="AM177" s="106" t="e">
        <v>#DIV/0!</v>
      </c>
      <c r="AN177" s="38"/>
      <c r="AO177" s="107"/>
      <c r="AP177" s="107"/>
      <c r="AQ177" s="84"/>
      <c r="AT177" s="181"/>
      <c r="AU177" s="181"/>
      <c r="AV177" s="181"/>
    </row>
    <row r="178" spans="1:48" s="109" customFormat="1" ht="10.5" customHeight="1" thickBot="1">
      <c r="A178" s="198"/>
      <c r="B178" s="199"/>
      <c r="C178" s="199"/>
      <c r="D178" s="199"/>
      <c r="E178" s="199"/>
      <c r="F178" s="199"/>
      <c r="G178" s="199"/>
      <c r="H178" s="199"/>
      <c r="I178" s="199"/>
      <c r="J178" s="199"/>
      <c r="K178" s="199"/>
      <c r="L178" s="199"/>
      <c r="M178" s="199"/>
      <c r="N178" s="199"/>
      <c r="O178" s="199"/>
      <c r="P178" s="199"/>
      <c r="Q178" s="199"/>
      <c r="R178" s="199"/>
      <c r="S178" s="199"/>
      <c r="T178" s="199"/>
      <c r="U178" s="199"/>
      <c r="V178" s="199"/>
      <c r="W178" s="199"/>
      <c r="X178" s="199"/>
      <c r="Y178" s="199"/>
      <c r="Z178" s="431" t="s">
        <v>268</v>
      </c>
      <c r="AA178" s="431"/>
      <c r="AB178" s="431"/>
      <c r="AC178" s="431"/>
      <c r="AD178" s="431"/>
      <c r="AE178" s="431"/>
      <c r="AF178" s="431"/>
      <c r="AG178" s="431"/>
      <c r="AH178" s="431"/>
      <c r="AI178" s="431"/>
      <c r="AJ178" s="431"/>
      <c r="AK178" s="431"/>
      <c r="AL178" s="432"/>
      <c r="AM178" s="108"/>
      <c r="AN178" s="205"/>
      <c r="AO178" s="10"/>
      <c r="AP178" s="10"/>
      <c r="AQ178" s="84"/>
      <c r="AT178" s="182"/>
      <c r="AU178" s="182"/>
      <c r="AV178" s="182"/>
    </row>
    <row r="179" spans="1:48" s="42" customFormat="1" ht="9" customHeight="1">
      <c r="A179" s="463" t="s">
        <v>269</v>
      </c>
      <c r="B179" s="464"/>
      <c r="C179" s="468" t="s">
        <v>270</v>
      </c>
      <c r="D179" s="469"/>
      <c r="E179" s="469"/>
      <c r="F179" s="469"/>
      <c r="G179" s="470"/>
      <c r="H179" s="211" t="s">
        <v>28</v>
      </c>
      <c r="I179" s="110">
        <v>254.79056231999999</v>
      </c>
      <c r="J179" s="110">
        <v>247.75020741999998</v>
      </c>
      <c r="K179" s="110">
        <v>370.15699999999998</v>
      </c>
      <c r="L179" s="110">
        <v>92.048541543090778</v>
      </c>
      <c r="M179" s="110">
        <v>0</v>
      </c>
      <c r="N179" s="110">
        <v>81.885072055945471</v>
      </c>
      <c r="O179" s="110">
        <v>0</v>
      </c>
      <c r="P179" s="110">
        <v>98.372633870747194</v>
      </c>
      <c r="Q179" s="110">
        <v>0</v>
      </c>
      <c r="R179" s="110">
        <v>106.26677805961654</v>
      </c>
      <c r="S179" s="110">
        <v>0</v>
      </c>
      <c r="T179" s="37">
        <v>436.875</v>
      </c>
      <c r="U179" s="37">
        <v>0</v>
      </c>
      <c r="V179" s="37">
        <v>423.952043</v>
      </c>
      <c r="W179" s="37">
        <v>0</v>
      </c>
      <c r="X179" s="37">
        <v>422.41667200000001</v>
      </c>
      <c r="Y179" s="37">
        <v>437.87987598999996</v>
      </c>
      <c r="Z179" s="37">
        <v>467.19210359999994</v>
      </c>
      <c r="AA179" s="37">
        <v>0</v>
      </c>
      <c r="AB179" s="37">
        <v>654.68380679439997</v>
      </c>
      <c r="AC179" s="37">
        <v>0</v>
      </c>
      <c r="AD179" s="37">
        <v>680.87115906617601</v>
      </c>
      <c r="AE179" s="37">
        <v>0</v>
      </c>
      <c r="AF179" s="37">
        <v>708.10600542882298</v>
      </c>
      <c r="AG179" s="37">
        <v>0</v>
      </c>
      <c r="AH179" s="37">
        <v>736.43024564597579</v>
      </c>
      <c r="AI179" s="37">
        <v>0</v>
      </c>
      <c r="AJ179" s="37">
        <v>765.88745547181509</v>
      </c>
      <c r="AK179" s="37"/>
      <c r="AL179" s="37">
        <v>3545.9786724071896</v>
      </c>
      <c r="AM179" s="111">
        <v>0</v>
      </c>
      <c r="AN179" s="37"/>
      <c r="AO179" s="85">
        <v>499.97806686000001</v>
      </c>
      <c r="AP179" s="85"/>
      <c r="AQ179" s="84"/>
      <c r="AT179" s="37">
        <v>15.463203989999954</v>
      </c>
      <c r="AU179" s="196">
        <v>3.5313803711667015E-2</v>
      </c>
      <c r="AV179" s="196"/>
    </row>
    <row r="180" spans="1:48" s="42" customFormat="1" ht="16.5" hidden="1" customHeight="1" outlineLevel="2">
      <c r="A180" s="414" t="s">
        <v>271</v>
      </c>
      <c r="B180" s="415"/>
      <c r="C180" s="43" t="s">
        <v>30</v>
      </c>
      <c r="D180" s="44"/>
      <c r="E180" s="44"/>
      <c r="F180" s="44"/>
      <c r="G180" s="45"/>
      <c r="H180" s="46" t="s">
        <v>28</v>
      </c>
      <c r="I180" s="38">
        <v>0</v>
      </c>
      <c r="J180" s="38">
        <v>0</v>
      </c>
      <c r="K180" s="38">
        <v>0</v>
      </c>
      <c r="L180" s="38"/>
      <c r="M180" s="38"/>
      <c r="N180" s="38"/>
      <c r="O180" s="38"/>
      <c r="P180" s="38"/>
      <c r="Q180" s="38"/>
      <c r="R180" s="38"/>
      <c r="S180" s="38"/>
      <c r="T180" s="38">
        <v>0</v>
      </c>
      <c r="U180" s="38">
        <v>0</v>
      </c>
      <c r="V180" s="38">
        <v>0</v>
      </c>
      <c r="W180" s="38">
        <v>0</v>
      </c>
      <c r="X180" s="38">
        <v>0</v>
      </c>
      <c r="Y180" s="38">
        <v>0</v>
      </c>
      <c r="Z180" s="38"/>
      <c r="AA180" s="38"/>
      <c r="AB180" s="38"/>
      <c r="AC180" s="38"/>
      <c r="AD180" s="38"/>
      <c r="AE180" s="38"/>
      <c r="AF180" s="38"/>
      <c r="AG180" s="38"/>
      <c r="AH180" s="38"/>
      <c r="AI180" s="38"/>
      <c r="AJ180" s="38"/>
      <c r="AK180" s="38"/>
      <c r="AL180" s="38">
        <v>0</v>
      </c>
      <c r="AM180" s="47">
        <v>0</v>
      </c>
      <c r="AN180" s="38"/>
      <c r="AO180" s="48"/>
      <c r="AP180" s="48"/>
      <c r="AQ180" s="84"/>
      <c r="AT180" s="181"/>
      <c r="AU180" s="181"/>
      <c r="AV180" s="181"/>
    </row>
    <row r="181" spans="1:48" s="42" customFormat="1" ht="16.5" hidden="1" customHeight="1" outlineLevel="2">
      <c r="A181" s="414" t="s">
        <v>272</v>
      </c>
      <c r="B181" s="415"/>
      <c r="C181" s="43" t="s">
        <v>32</v>
      </c>
      <c r="D181" s="44"/>
      <c r="E181" s="44"/>
      <c r="F181" s="44"/>
      <c r="G181" s="45"/>
      <c r="H181" s="46" t="s">
        <v>28</v>
      </c>
      <c r="I181" s="38">
        <v>0</v>
      </c>
      <c r="J181" s="38">
        <v>0</v>
      </c>
      <c r="K181" s="38">
        <v>0</v>
      </c>
      <c r="L181" s="38"/>
      <c r="M181" s="38"/>
      <c r="N181" s="38"/>
      <c r="O181" s="38"/>
      <c r="P181" s="38"/>
      <c r="Q181" s="38"/>
      <c r="R181" s="38"/>
      <c r="S181" s="38"/>
      <c r="T181" s="38">
        <v>0</v>
      </c>
      <c r="U181" s="38">
        <v>0</v>
      </c>
      <c r="V181" s="38">
        <v>0</v>
      </c>
      <c r="W181" s="38">
        <v>0</v>
      </c>
      <c r="X181" s="38">
        <v>0</v>
      </c>
      <c r="Y181" s="38">
        <v>0</v>
      </c>
      <c r="Z181" s="38"/>
      <c r="AA181" s="38"/>
      <c r="AB181" s="38"/>
      <c r="AC181" s="38"/>
      <c r="AD181" s="38"/>
      <c r="AE181" s="38"/>
      <c r="AF181" s="38"/>
      <c r="AG181" s="38"/>
      <c r="AH181" s="38"/>
      <c r="AI181" s="38"/>
      <c r="AJ181" s="38"/>
      <c r="AK181" s="38"/>
      <c r="AL181" s="38">
        <v>0</v>
      </c>
      <c r="AM181" s="47">
        <v>0</v>
      </c>
      <c r="AN181" s="38"/>
      <c r="AO181" s="48"/>
      <c r="AP181" s="48"/>
      <c r="AQ181" s="84"/>
      <c r="AT181" s="181"/>
      <c r="AU181" s="181"/>
      <c r="AV181" s="181"/>
    </row>
    <row r="182" spans="1:48" s="42" customFormat="1" ht="16.5" hidden="1" customHeight="1" outlineLevel="2">
      <c r="A182" s="414" t="s">
        <v>273</v>
      </c>
      <c r="B182" s="415"/>
      <c r="C182" s="43" t="s">
        <v>34</v>
      </c>
      <c r="D182" s="44"/>
      <c r="E182" s="44"/>
      <c r="F182" s="44"/>
      <c r="G182" s="45"/>
      <c r="H182" s="46" t="s">
        <v>28</v>
      </c>
      <c r="I182" s="38">
        <v>0</v>
      </c>
      <c r="J182" s="38">
        <v>0</v>
      </c>
      <c r="K182" s="38">
        <v>0</v>
      </c>
      <c r="L182" s="38"/>
      <c r="M182" s="38"/>
      <c r="N182" s="38"/>
      <c r="O182" s="38"/>
      <c r="P182" s="38"/>
      <c r="Q182" s="38"/>
      <c r="R182" s="38"/>
      <c r="S182" s="38"/>
      <c r="T182" s="38">
        <v>0</v>
      </c>
      <c r="U182" s="38">
        <v>0</v>
      </c>
      <c r="V182" s="38">
        <v>0</v>
      </c>
      <c r="W182" s="38">
        <v>0</v>
      </c>
      <c r="X182" s="38">
        <v>0</v>
      </c>
      <c r="Y182" s="38">
        <v>0</v>
      </c>
      <c r="Z182" s="38"/>
      <c r="AA182" s="38"/>
      <c r="AB182" s="38"/>
      <c r="AC182" s="38"/>
      <c r="AD182" s="38"/>
      <c r="AE182" s="38"/>
      <c r="AF182" s="38"/>
      <c r="AG182" s="38"/>
      <c r="AH182" s="38"/>
      <c r="AI182" s="38"/>
      <c r="AJ182" s="38"/>
      <c r="AK182" s="38"/>
      <c r="AL182" s="38">
        <v>0</v>
      </c>
      <c r="AM182" s="47">
        <v>0</v>
      </c>
      <c r="AN182" s="38"/>
      <c r="AO182" s="48"/>
      <c r="AP182" s="48"/>
      <c r="AQ182" s="84"/>
      <c r="AT182" s="181"/>
      <c r="AU182" s="181"/>
      <c r="AV182" s="181"/>
    </row>
    <row r="183" spans="1:48" s="42" customFormat="1" ht="16.5" hidden="1" customHeight="1" outlineLevel="2">
      <c r="A183" s="414" t="s">
        <v>274</v>
      </c>
      <c r="B183" s="415"/>
      <c r="C183" s="43" t="s">
        <v>36</v>
      </c>
      <c r="D183" s="44"/>
      <c r="E183" s="44"/>
      <c r="F183" s="44"/>
      <c r="G183" s="45"/>
      <c r="H183" s="46" t="s">
        <v>28</v>
      </c>
      <c r="I183" s="38">
        <v>0</v>
      </c>
      <c r="J183" s="38">
        <v>0</v>
      </c>
      <c r="K183" s="38">
        <v>0</v>
      </c>
      <c r="L183" s="38"/>
      <c r="M183" s="38"/>
      <c r="N183" s="38"/>
      <c r="O183" s="38"/>
      <c r="P183" s="38"/>
      <c r="Q183" s="38"/>
      <c r="R183" s="38"/>
      <c r="S183" s="38"/>
      <c r="T183" s="38">
        <v>0</v>
      </c>
      <c r="U183" s="38">
        <v>0</v>
      </c>
      <c r="V183" s="38">
        <v>0</v>
      </c>
      <c r="W183" s="38">
        <v>0</v>
      </c>
      <c r="X183" s="38">
        <v>0</v>
      </c>
      <c r="Y183" s="38">
        <v>0</v>
      </c>
      <c r="Z183" s="38"/>
      <c r="AA183" s="38"/>
      <c r="AB183" s="38"/>
      <c r="AC183" s="38"/>
      <c r="AD183" s="38"/>
      <c r="AE183" s="38"/>
      <c r="AF183" s="38"/>
      <c r="AG183" s="38"/>
      <c r="AH183" s="38"/>
      <c r="AI183" s="38"/>
      <c r="AJ183" s="38"/>
      <c r="AK183" s="38"/>
      <c r="AL183" s="38">
        <v>0</v>
      </c>
      <c r="AM183" s="47">
        <v>0</v>
      </c>
      <c r="AN183" s="38"/>
      <c r="AO183" s="48"/>
      <c r="AP183" s="48"/>
      <c r="AQ183" s="84"/>
      <c r="AT183" s="181"/>
      <c r="AU183" s="181"/>
      <c r="AV183" s="181"/>
    </row>
    <row r="184" spans="1:48" s="42" customFormat="1" ht="16.5" hidden="1" customHeight="1" outlineLevel="2">
      <c r="A184" s="414" t="s">
        <v>275</v>
      </c>
      <c r="B184" s="415"/>
      <c r="C184" s="43" t="s">
        <v>38</v>
      </c>
      <c r="D184" s="44"/>
      <c r="E184" s="44"/>
      <c r="F184" s="44"/>
      <c r="G184" s="45"/>
      <c r="H184" s="46" t="s">
        <v>28</v>
      </c>
      <c r="I184" s="38">
        <v>0</v>
      </c>
      <c r="J184" s="38">
        <v>0</v>
      </c>
      <c r="K184" s="38">
        <v>0</v>
      </c>
      <c r="L184" s="38"/>
      <c r="M184" s="38"/>
      <c r="N184" s="38"/>
      <c r="O184" s="38"/>
      <c r="P184" s="38"/>
      <c r="Q184" s="38"/>
      <c r="R184" s="38"/>
      <c r="S184" s="38"/>
      <c r="T184" s="38">
        <v>0</v>
      </c>
      <c r="U184" s="38">
        <v>0</v>
      </c>
      <c r="V184" s="38">
        <v>0</v>
      </c>
      <c r="W184" s="38">
        <v>0</v>
      </c>
      <c r="X184" s="38">
        <v>0</v>
      </c>
      <c r="Y184" s="38">
        <v>0</v>
      </c>
      <c r="Z184" s="38"/>
      <c r="AA184" s="38"/>
      <c r="AB184" s="38"/>
      <c r="AC184" s="38"/>
      <c r="AD184" s="38"/>
      <c r="AE184" s="38"/>
      <c r="AF184" s="38"/>
      <c r="AG184" s="38"/>
      <c r="AH184" s="38"/>
      <c r="AI184" s="38"/>
      <c r="AJ184" s="38"/>
      <c r="AK184" s="38"/>
      <c r="AL184" s="38">
        <v>0</v>
      </c>
      <c r="AM184" s="47">
        <v>0</v>
      </c>
      <c r="AN184" s="38"/>
      <c r="AO184" s="48"/>
      <c r="AP184" s="48"/>
      <c r="AQ184" s="84"/>
      <c r="AT184" s="181"/>
      <c r="AU184" s="181"/>
      <c r="AV184" s="181"/>
    </row>
    <row r="185" spans="1:48" s="42" customFormat="1" ht="8.1" customHeight="1" outlineLevel="1" collapsed="1">
      <c r="A185" s="437" t="s">
        <v>276</v>
      </c>
      <c r="B185" s="438"/>
      <c r="C185" s="439" t="s">
        <v>40</v>
      </c>
      <c r="D185" s="440"/>
      <c r="E185" s="440"/>
      <c r="F185" s="440"/>
      <c r="G185" s="441"/>
      <c r="H185" s="46" t="s">
        <v>28</v>
      </c>
      <c r="I185" s="38">
        <v>232.00734306999999</v>
      </c>
      <c r="J185" s="38">
        <v>233.50810197999999</v>
      </c>
      <c r="K185" s="38">
        <v>352.31352076000002</v>
      </c>
      <c r="L185" s="38">
        <v>89.77822154309078</v>
      </c>
      <c r="M185" s="38">
        <v>0</v>
      </c>
      <c r="N185" s="38">
        <v>79.602244055945476</v>
      </c>
      <c r="O185" s="38">
        <v>0</v>
      </c>
      <c r="P185" s="38">
        <v>91.325673870747195</v>
      </c>
      <c r="Q185" s="38">
        <v>0</v>
      </c>
      <c r="R185" s="38">
        <v>102.26714053021655</v>
      </c>
      <c r="S185" s="38">
        <v>0</v>
      </c>
      <c r="T185" s="38">
        <v>399.56599999999997</v>
      </c>
      <c r="U185" s="38">
        <v>0</v>
      </c>
      <c r="V185" s="38">
        <v>407.73521747999996</v>
      </c>
      <c r="W185" s="38">
        <v>0</v>
      </c>
      <c r="X185" s="38">
        <v>408.67648000000003</v>
      </c>
      <c r="Y185" s="38">
        <v>425.25779598999998</v>
      </c>
      <c r="Z185" s="38">
        <v>455.19210359999994</v>
      </c>
      <c r="AA185" s="38"/>
      <c r="AB185" s="38">
        <v>641.00380679439991</v>
      </c>
      <c r="AC185" s="38">
        <v>0</v>
      </c>
      <c r="AD185" s="38">
        <v>666.64395906617597</v>
      </c>
      <c r="AE185" s="38">
        <v>0</v>
      </c>
      <c r="AF185" s="38">
        <v>693.30971742882298</v>
      </c>
      <c r="AG185" s="38">
        <v>0</v>
      </c>
      <c r="AH185" s="38">
        <v>721.04210612597581</v>
      </c>
      <c r="AI185" s="38">
        <v>0</v>
      </c>
      <c r="AJ185" s="38">
        <v>749.88379037101504</v>
      </c>
      <c r="AK185" s="38"/>
      <c r="AL185" s="50">
        <v>3471.8833797863895</v>
      </c>
      <c r="AM185" s="91"/>
      <c r="AN185" s="38"/>
      <c r="AO185" s="85">
        <v>501.49957444999995</v>
      </c>
      <c r="AP185" s="92"/>
      <c r="AQ185" s="84"/>
      <c r="AT185" s="181"/>
      <c r="AU185" s="181"/>
      <c r="AV185" s="181"/>
    </row>
    <row r="186" spans="1:48" s="42" customFormat="1" ht="8.1" customHeight="1" outlineLevel="2">
      <c r="A186" s="437"/>
      <c r="B186" s="438"/>
      <c r="C186" s="439" t="s">
        <v>277</v>
      </c>
      <c r="D186" s="440"/>
      <c r="E186" s="440"/>
      <c r="F186" s="440"/>
      <c r="G186" s="441"/>
      <c r="H186" s="46"/>
      <c r="I186" s="38"/>
      <c r="J186" s="38"/>
      <c r="K186" s="74">
        <v>0.95418071863002785</v>
      </c>
      <c r="L186" s="112">
        <v>0.98</v>
      </c>
      <c r="M186" s="112">
        <v>0.98</v>
      </c>
      <c r="N186" s="113">
        <v>0.98</v>
      </c>
      <c r="O186" s="113">
        <v>0.98</v>
      </c>
      <c r="P186" s="113">
        <v>0.98</v>
      </c>
      <c r="Q186" s="113">
        <v>0.98</v>
      </c>
      <c r="R186" s="113">
        <v>0.98</v>
      </c>
      <c r="S186" s="38"/>
      <c r="T186" s="114">
        <v>0.99</v>
      </c>
      <c r="U186" s="114">
        <v>0.98</v>
      </c>
      <c r="V186" s="114">
        <v>0.98</v>
      </c>
      <c r="W186" s="114">
        <v>0.98</v>
      </c>
      <c r="X186" s="114">
        <v>0.98</v>
      </c>
      <c r="Y186" s="114">
        <v>0.98</v>
      </c>
      <c r="Z186" s="114">
        <v>0.98</v>
      </c>
      <c r="AA186" s="114"/>
      <c r="AB186" s="114">
        <v>0.98</v>
      </c>
      <c r="AC186" s="114">
        <v>0</v>
      </c>
      <c r="AD186" s="114">
        <v>0.98</v>
      </c>
      <c r="AE186" s="114">
        <v>0</v>
      </c>
      <c r="AF186" s="114">
        <v>0.98</v>
      </c>
      <c r="AG186" s="114">
        <v>0</v>
      </c>
      <c r="AH186" s="114">
        <v>0.98</v>
      </c>
      <c r="AI186" s="114">
        <v>0</v>
      </c>
      <c r="AJ186" s="114">
        <v>0.98</v>
      </c>
      <c r="AK186" s="114"/>
      <c r="AL186" s="50">
        <v>4.9000000000000004</v>
      </c>
      <c r="AM186" s="91"/>
      <c r="AN186" s="113"/>
      <c r="AO186" s="92"/>
      <c r="AP186" s="92"/>
      <c r="AQ186" s="84"/>
      <c r="AT186" s="181"/>
      <c r="AU186" s="181"/>
      <c r="AV186" s="181"/>
    </row>
    <row r="187" spans="1:48" s="42" customFormat="1" outlineLevel="2">
      <c r="A187" s="437" t="s">
        <v>278</v>
      </c>
      <c r="B187" s="438"/>
      <c r="C187" s="439" t="s">
        <v>44</v>
      </c>
      <c r="D187" s="440"/>
      <c r="E187" s="440"/>
      <c r="F187" s="440"/>
      <c r="G187" s="441"/>
      <c r="H187" s="46" t="s">
        <v>28</v>
      </c>
      <c r="I187" s="38"/>
      <c r="J187" s="38"/>
      <c r="K187" s="38"/>
      <c r="L187" s="38"/>
      <c r="M187" s="38"/>
      <c r="N187" s="38"/>
      <c r="O187" s="38"/>
      <c r="P187" s="38"/>
      <c r="Q187" s="38"/>
      <c r="R187" s="38"/>
      <c r="S187" s="38"/>
      <c r="T187" s="50"/>
      <c r="U187" s="50"/>
      <c r="V187" s="50"/>
      <c r="W187" s="50"/>
      <c r="X187" s="50"/>
      <c r="Y187" s="50">
        <v>0</v>
      </c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>
        <v>0</v>
      </c>
      <c r="AM187" s="47">
        <v>0</v>
      </c>
      <c r="AN187" s="38"/>
      <c r="AO187" s="48"/>
      <c r="AP187" s="48"/>
      <c r="AQ187" s="84"/>
      <c r="AT187" s="181"/>
      <c r="AU187" s="181"/>
      <c r="AV187" s="181"/>
    </row>
    <row r="188" spans="1:48" s="42" customFormat="1" ht="8.1" customHeight="1" outlineLevel="1">
      <c r="A188" s="437" t="s">
        <v>279</v>
      </c>
      <c r="B188" s="438"/>
      <c r="C188" s="439" t="s">
        <v>46</v>
      </c>
      <c r="D188" s="440"/>
      <c r="E188" s="440"/>
      <c r="F188" s="440"/>
      <c r="G188" s="441"/>
      <c r="H188" s="46" t="s">
        <v>28</v>
      </c>
      <c r="I188" s="38">
        <v>7.2068648599999996</v>
      </c>
      <c r="J188" s="38">
        <v>5.8747300400000002</v>
      </c>
      <c r="K188" s="38">
        <v>3.53710652</v>
      </c>
      <c r="L188" s="38">
        <v>0.29736000000000001</v>
      </c>
      <c r="M188" s="38">
        <v>0</v>
      </c>
      <c r="N188" s="38">
        <v>0.29736000000000001</v>
      </c>
      <c r="O188" s="38">
        <v>0</v>
      </c>
      <c r="P188" s="38">
        <v>5.0495739999999998</v>
      </c>
      <c r="Q188" s="38">
        <v>0</v>
      </c>
      <c r="R188" s="38">
        <v>-2.0312259927999996</v>
      </c>
      <c r="S188" s="38">
        <v>0</v>
      </c>
      <c r="T188" s="38">
        <v>23.059200000000001</v>
      </c>
      <c r="U188" s="38">
        <v>0</v>
      </c>
      <c r="V188" s="38">
        <v>3.4655999999999998</v>
      </c>
      <c r="W188" s="38">
        <v>0</v>
      </c>
      <c r="X188" s="38">
        <v>8.4</v>
      </c>
      <c r="Y188" s="38">
        <v>5.9221200000000005</v>
      </c>
      <c r="Z188" s="38">
        <v>6</v>
      </c>
      <c r="AA188" s="38"/>
      <c r="AB188" s="38">
        <v>6.24</v>
      </c>
      <c r="AC188" s="38">
        <v>0</v>
      </c>
      <c r="AD188" s="38">
        <v>6.4896000000000003</v>
      </c>
      <c r="AE188" s="38">
        <v>0</v>
      </c>
      <c r="AF188" s="38">
        <v>6.7491840000000005</v>
      </c>
      <c r="AG188" s="38">
        <v>0</v>
      </c>
      <c r="AH188" s="38">
        <v>7.0191513600000013</v>
      </c>
      <c r="AI188" s="38">
        <v>0</v>
      </c>
      <c r="AJ188" s="38">
        <v>7.2999174144000021</v>
      </c>
      <c r="AK188" s="38"/>
      <c r="AL188" s="50">
        <v>33.797852774400006</v>
      </c>
      <c r="AM188" s="91"/>
      <c r="AN188" s="38"/>
      <c r="AO188" s="92"/>
      <c r="AP188" s="92"/>
      <c r="AQ188" s="84"/>
      <c r="AT188" s="181"/>
      <c r="AU188" s="181"/>
      <c r="AV188" s="181"/>
    </row>
    <row r="189" spans="1:48" s="42" customFormat="1" ht="16.5" hidden="1" customHeight="1" outlineLevel="2">
      <c r="A189" s="437" t="s">
        <v>280</v>
      </c>
      <c r="B189" s="438"/>
      <c r="C189" s="439" t="s">
        <v>48</v>
      </c>
      <c r="D189" s="440"/>
      <c r="E189" s="440"/>
      <c r="F189" s="440"/>
      <c r="G189" s="441"/>
      <c r="H189" s="46" t="s">
        <v>28</v>
      </c>
      <c r="I189" s="38">
        <v>0</v>
      </c>
      <c r="J189" s="38">
        <v>0</v>
      </c>
      <c r="K189" s="38">
        <v>0</v>
      </c>
      <c r="L189" s="38"/>
      <c r="M189" s="38"/>
      <c r="N189" s="38"/>
      <c r="O189" s="38"/>
      <c r="P189" s="38"/>
      <c r="Q189" s="38"/>
      <c r="R189" s="38"/>
      <c r="S189" s="38"/>
      <c r="T189" s="38">
        <v>0</v>
      </c>
      <c r="U189" s="38">
        <v>0</v>
      </c>
      <c r="V189" s="38">
        <v>0</v>
      </c>
      <c r="W189" s="38">
        <v>0</v>
      </c>
      <c r="X189" s="38">
        <v>0</v>
      </c>
      <c r="Y189" s="38">
        <v>0</v>
      </c>
      <c r="Z189" s="38"/>
      <c r="AA189" s="38"/>
      <c r="AB189" s="38"/>
      <c r="AC189" s="38"/>
      <c r="AD189" s="38"/>
      <c r="AE189" s="38"/>
      <c r="AF189" s="38"/>
      <c r="AG189" s="38"/>
      <c r="AH189" s="38"/>
      <c r="AI189" s="38"/>
      <c r="AJ189" s="38"/>
      <c r="AK189" s="38"/>
      <c r="AL189" s="50">
        <v>0</v>
      </c>
      <c r="AM189" s="47">
        <v>0</v>
      </c>
      <c r="AN189" s="38"/>
      <c r="AO189" s="48"/>
      <c r="AP189" s="48"/>
      <c r="AQ189" s="84"/>
      <c r="AT189" s="181"/>
      <c r="AU189" s="181"/>
      <c r="AV189" s="181"/>
    </row>
    <row r="190" spans="1:48" s="42" customFormat="1" ht="16.5" hidden="1" customHeight="1" outlineLevel="2">
      <c r="A190" s="437" t="s">
        <v>281</v>
      </c>
      <c r="B190" s="438"/>
      <c r="C190" s="439" t="s">
        <v>50</v>
      </c>
      <c r="D190" s="440"/>
      <c r="E190" s="440"/>
      <c r="F190" s="440"/>
      <c r="G190" s="441"/>
      <c r="H190" s="46" t="s">
        <v>28</v>
      </c>
      <c r="I190" s="38">
        <v>0</v>
      </c>
      <c r="J190" s="38">
        <v>0</v>
      </c>
      <c r="K190" s="38">
        <v>0</v>
      </c>
      <c r="L190" s="38"/>
      <c r="M190" s="38"/>
      <c r="N190" s="38"/>
      <c r="O190" s="38"/>
      <c r="P190" s="38"/>
      <c r="Q190" s="38"/>
      <c r="R190" s="38"/>
      <c r="S190" s="38"/>
      <c r="T190" s="38">
        <v>0</v>
      </c>
      <c r="U190" s="38">
        <v>0</v>
      </c>
      <c r="V190" s="38">
        <v>0</v>
      </c>
      <c r="W190" s="38">
        <v>0</v>
      </c>
      <c r="X190" s="38">
        <v>0</v>
      </c>
      <c r="Y190" s="38">
        <v>0</v>
      </c>
      <c r="Z190" s="38"/>
      <c r="AA190" s="38"/>
      <c r="AB190" s="38"/>
      <c r="AC190" s="38"/>
      <c r="AD190" s="38"/>
      <c r="AE190" s="38"/>
      <c r="AF190" s="38"/>
      <c r="AG190" s="38"/>
      <c r="AH190" s="38"/>
      <c r="AI190" s="38"/>
      <c r="AJ190" s="38"/>
      <c r="AK190" s="38"/>
      <c r="AL190" s="50">
        <v>0</v>
      </c>
      <c r="AM190" s="47">
        <v>0</v>
      </c>
      <c r="AN190" s="38"/>
      <c r="AO190" s="48"/>
      <c r="AP190" s="48"/>
      <c r="AQ190" s="84"/>
      <c r="AT190" s="181"/>
      <c r="AU190" s="181"/>
      <c r="AV190" s="181"/>
    </row>
    <row r="191" spans="1:48" s="42" customFormat="1" ht="16.5" hidden="1" customHeight="1" outlineLevel="2">
      <c r="A191" s="437" t="s">
        <v>282</v>
      </c>
      <c r="B191" s="438"/>
      <c r="C191" s="439" t="s">
        <v>52</v>
      </c>
      <c r="D191" s="440"/>
      <c r="E191" s="440"/>
      <c r="F191" s="440"/>
      <c r="G191" s="441"/>
      <c r="H191" s="46" t="s">
        <v>28</v>
      </c>
      <c r="I191" s="38">
        <v>0</v>
      </c>
      <c r="J191" s="38">
        <v>0</v>
      </c>
      <c r="K191" s="38">
        <v>0</v>
      </c>
      <c r="L191" s="38"/>
      <c r="M191" s="38"/>
      <c r="N191" s="38"/>
      <c r="O191" s="38"/>
      <c r="P191" s="38"/>
      <c r="Q191" s="38"/>
      <c r="R191" s="38"/>
      <c r="S191" s="38"/>
      <c r="T191" s="38">
        <v>0</v>
      </c>
      <c r="U191" s="38">
        <v>0</v>
      </c>
      <c r="V191" s="38">
        <v>0</v>
      </c>
      <c r="W191" s="38">
        <v>0</v>
      </c>
      <c r="X191" s="38">
        <v>0</v>
      </c>
      <c r="Y191" s="38">
        <v>0</v>
      </c>
      <c r="Z191" s="38"/>
      <c r="AA191" s="38"/>
      <c r="AB191" s="38"/>
      <c r="AC191" s="38"/>
      <c r="AD191" s="38"/>
      <c r="AE191" s="38"/>
      <c r="AF191" s="38"/>
      <c r="AG191" s="38"/>
      <c r="AH191" s="38"/>
      <c r="AI191" s="38"/>
      <c r="AJ191" s="38"/>
      <c r="AK191" s="38"/>
      <c r="AL191" s="50">
        <v>0</v>
      </c>
      <c r="AM191" s="47">
        <v>0</v>
      </c>
      <c r="AN191" s="38"/>
      <c r="AO191" s="48"/>
      <c r="AP191" s="48"/>
      <c r="AQ191" s="84"/>
      <c r="AT191" s="181"/>
      <c r="AU191" s="181"/>
      <c r="AV191" s="181"/>
    </row>
    <row r="192" spans="1:48" s="42" customFormat="1" ht="16.5" hidden="1" customHeight="1" outlineLevel="2">
      <c r="A192" s="437" t="s">
        <v>283</v>
      </c>
      <c r="B192" s="438"/>
      <c r="C192" s="439" t="s">
        <v>54</v>
      </c>
      <c r="D192" s="440"/>
      <c r="E192" s="440"/>
      <c r="F192" s="440"/>
      <c r="G192" s="441"/>
      <c r="H192" s="46" t="s">
        <v>28</v>
      </c>
      <c r="I192" s="38">
        <v>0</v>
      </c>
      <c r="J192" s="38">
        <v>0</v>
      </c>
      <c r="K192" s="38">
        <v>0</v>
      </c>
      <c r="L192" s="38"/>
      <c r="M192" s="38"/>
      <c r="N192" s="38"/>
      <c r="O192" s="38"/>
      <c r="P192" s="38"/>
      <c r="Q192" s="38"/>
      <c r="R192" s="38"/>
      <c r="S192" s="38"/>
      <c r="T192" s="38">
        <v>0</v>
      </c>
      <c r="U192" s="38">
        <v>0</v>
      </c>
      <c r="V192" s="38">
        <v>0</v>
      </c>
      <c r="W192" s="38">
        <v>0</v>
      </c>
      <c r="X192" s="38">
        <v>0</v>
      </c>
      <c r="Y192" s="38">
        <v>0</v>
      </c>
      <c r="Z192" s="38"/>
      <c r="AA192" s="38"/>
      <c r="AB192" s="38"/>
      <c r="AC192" s="38"/>
      <c r="AD192" s="38"/>
      <c r="AE192" s="38"/>
      <c r="AF192" s="38"/>
      <c r="AG192" s="38"/>
      <c r="AH192" s="38"/>
      <c r="AI192" s="38"/>
      <c r="AJ192" s="38"/>
      <c r="AK192" s="38"/>
      <c r="AL192" s="50">
        <v>0</v>
      </c>
      <c r="AM192" s="47">
        <v>0</v>
      </c>
      <c r="AN192" s="38"/>
      <c r="AO192" s="48"/>
      <c r="AP192" s="48"/>
      <c r="AQ192" s="84"/>
      <c r="AT192" s="181"/>
      <c r="AU192" s="181"/>
      <c r="AV192" s="181"/>
    </row>
    <row r="193" spans="1:48" s="42" customFormat="1" ht="16.5" hidden="1" customHeight="1" outlineLevel="2">
      <c r="A193" s="437" t="s">
        <v>284</v>
      </c>
      <c r="B193" s="438"/>
      <c r="C193" s="439" t="s">
        <v>56</v>
      </c>
      <c r="D193" s="440"/>
      <c r="E193" s="440"/>
      <c r="F193" s="440"/>
      <c r="G193" s="441"/>
      <c r="H193" s="46" t="s">
        <v>28</v>
      </c>
      <c r="I193" s="38">
        <v>0</v>
      </c>
      <c r="J193" s="38">
        <v>0</v>
      </c>
      <c r="K193" s="38">
        <v>0</v>
      </c>
      <c r="L193" s="38"/>
      <c r="M193" s="38"/>
      <c r="N193" s="38"/>
      <c r="O193" s="38"/>
      <c r="P193" s="38"/>
      <c r="Q193" s="38"/>
      <c r="R193" s="38"/>
      <c r="S193" s="38"/>
      <c r="T193" s="38">
        <v>0</v>
      </c>
      <c r="U193" s="38">
        <v>0</v>
      </c>
      <c r="V193" s="38">
        <v>0</v>
      </c>
      <c r="W193" s="38">
        <v>0</v>
      </c>
      <c r="X193" s="38">
        <v>0</v>
      </c>
      <c r="Y193" s="38">
        <v>0</v>
      </c>
      <c r="Z193" s="38"/>
      <c r="AA193" s="38"/>
      <c r="AB193" s="38"/>
      <c r="AC193" s="38"/>
      <c r="AD193" s="38"/>
      <c r="AE193" s="38"/>
      <c r="AF193" s="38"/>
      <c r="AG193" s="38"/>
      <c r="AH193" s="38"/>
      <c r="AI193" s="38"/>
      <c r="AJ193" s="38"/>
      <c r="AK193" s="38"/>
      <c r="AL193" s="50">
        <v>0</v>
      </c>
      <c r="AM193" s="47">
        <v>0</v>
      </c>
      <c r="AN193" s="38"/>
      <c r="AO193" s="48"/>
      <c r="AP193" s="48"/>
      <c r="AQ193" s="84"/>
      <c r="AT193" s="181"/>
      <c r="AU193" s="181"/>
      <c r="AV193" s="181"/>
    </row>
    <row r="194" spans="1:48" s="42" customFormat="1" ht="16.5" customHeight="1" outlineLevel="1" collapsed="1">
      <c r="A194" s="437" t="s">
        <v>285</v>
      </c>
      <c r="B194" s="438"/>
      <c r="C194" s="439" t="s">
        <v>286</v>
      </c>
      <c r="D194" s="440"/>
      <c r="E194" s="440"/>
      <c r="F194" s="440"/>
      <c r="G194" s="441"/>
      <c r="H194" s="46" t="s">
        <v>28</v>
      </c>
      <c r="I194" s="38">
        <v>0</v>
      </c>
      <c r="J194" s="38">
        <v>0</v>
      </c>
      <c r="K194" s="38">
        <v>0</v>
      </c>
      <c r="L194" s="38">
        <v>0</v>
      </c>
      <c r="M194" s="38">
        <v>0</v>
      </c>
      <c r="N194" s="38">
        <v>0</v>
      </c>
      <c r="O194" s="38">
        <v>0</v>
      </c>
      <c r="P194" s="38">
        <v>0</v>
      </c>
      <c r="Q194" s="38">
        <v>0</v>
      </c>
      <c r="R194" s="38">
        <v>0</v>
      </c>
      <c r="S194" s="38"/>
      <c r="T194" s="38">
        <v>0</v>
      </c>
      <c r="U194" s="38">
        <v>0</v>
      </c>
      <c r="V194" s="38"/>
      <c r="W194" s="38">
        <v>0</v>
      </c>
      <c r="X194" s="38">
        <v>0</v>
      </c>
      <c r="Y194" s="38">
        <v>0</v>
      </c>
      <c r="Z194" s="38"/>
      <c r="AA194" s="38"/>
      <c r="AB194" s="38"/>
      <c r="AC194" s="38"/>
      <c r="AD194" s="38"/>
      <c r="AE194" s="38"/>
      <c r="AF194" s="38"/>
      <c r="AG194" s="38"/>
      <c r="AH194" s="38"/>
      <c r="AI194" s="38"/>
      <c r="AJ194" s="38"/>
      <c r="AK194" s="38"/>
      <c r="AL194" s="50">
        <v>0</v>
      </c>
      <c r="AM194" s="47">
        <v>0</v>
      </c>
      <c r="AN194" s="38"/>
      <c r="AO194" s="48"/>
      <c r="AP194" s="48"/>
      <c r="AQ194" s="84"/>
      <c r="AT194" s="181"/>
      <c r="AU194" s="181"/>
      <c r="AV194" s="181"/>
    </row>
    <row r="195" spans="1:48" s="42" customFormat="1" ht="16.5" hidden="1" customHeight="1" outlineLevel="2">
      <c r="A195" s="437" t="s">
        <v>287</v>
      </c>
      <c r="B195" s="438"/>
      <c r="C195" s="439" t="s">
        <v>288</v>
      </c>
      <c r="D195" s="440"/>
      <c r="E195" s="440"/>
      <c r="F195" s="440"/>
      <c r="G195" s="441"/>
      <c r="H195" s="46" t="s">
        <v>28</v>
      </c>
      <c r="I195" s="38">
        <v>0</v>
      </c>
      <c r="J195" s="38">
        <v>0</v>
      </c>
      <c r="K195" s="38">
        <v>0</v>
      </c>
      <c r="L195" s="38"/>
      <c r="M195" s="38"/>
      <c r="N195" s="38"/>
      <c r="O195" s="38"/>
      <c r="P195" s="38"/>
      <c r="Q195" s="38"/>
      <c r="R195" s="38"/>
      <c r="S195" s="38"/>
      <c r="T195" s="38">
        <v>0</v>
      </c>
      <c r="U195" s="38">
        <v>0</v>
      </c>
      <c r="V195" s="38">
        <v>0</v>
      </c>
      <c r="W195" s="38">
        <v>0</v>
      </c>
      <c r="X195" s="38">
        <v>0</v>
      </c>
      <c r="Y195" s="38">
        <v>0</v>
      </c>
      <c r="Z195" s="38"/>
      <c r="AA195" s="38"/>
      <c r="AB195" s="38"/>
      <c r="AC195" s="38"/>
      <c r="AD195" s="38"/>
      <c r="AE195" s="38"/>
      <c r="AF195" s="38"/>
      <c r="AG195" s="38"/>
      <c r="AH195" s="38"/>
      <c r="AI195" s="38"/>
      <c r="AJ195" s="38"/>
      <c r="AK195" s="38"/>
      <c r="AL195" s="50">
        <v>0</v>
      </c>
      <c r="AM195" s="47">
        <v>0</v>
      </c>
      <c r="AN195" s="38"/>
      <c r="AO195" s="48"/>
      <c r="AP195" s="48"/>
      <c r="AQ195" s="84"/>
      <c r="AT195" s="181"/>
      <c r="AU195" s="181"/>
      <c r="AV195" s="181"/>
    </row>
    <row r="196" spans="1:48" s="42" customFormat="1" ht="16.5" hidden="1" customHeight="1" outlineLevel="2">
      <c r="A196" s="437" t="s">
        <v>289</v>
      </c>
      <c r="B196" s="438"/>
      <c r="C196" s="439" t="s">
        <v>290</v>
      </c>
      <c r="D196" s="440"/>
      <c r="E196" s="440"/>
      <c r="F196" s="440"/>
      <c r="G196" s="441"/>
      <c r="H196" s="46" t="s">
        <v>28</v>
      </c>
      <c r="I196" s="38">
        <v>0</v>
      </c>
      <c r="J196" s="38">
        <v>0</v>
      </c>
      <c r="K196" s="38">
        <v>0</v>
      </c>
      <c r="L196" s="38"/>
      <c r="M196" s="38"/>
      <c r="N196" s="38"/>
      <c r="O196" s="38"/>
      <c r="P196" s="38"/>
      <c r="Q196" s="38"/>
      <c r="R196" s="38"/>
      <c r="S196" s="38"/>
      <c r="T196" s="38">
        <v>0</v>
      </c>
      <c r="U196" s="38">
        <v>0</v>
      </c>
      <c r="V196" s="38">
        <v>0</v>
      </c>
      <c r="W196" s="38">
        <v>0</v>
      </c>
      <c r="X196" s="38">
        <v>0</v>
      </c>
      <c r="Y196" s="38">
        <v>0</v>
      </c>
      <c r="Z196" s="38"/>
      <c r="AA196" s="38"/>
      <c r="AB196" s="38"/>
      <c r="AC196" s="38"/>
      <c r="AD196" s="38"/>
      <c r="AE196" s="38"/>
      <c r="AF196" s="38"/>
      <c r="AG196" s="38"/>
      <c r="AH196" s="38"/>
      <c r="AI196" s="38"/>
      <c r="AJ196" s="38"/>
      <c r="AK196" s="38"/>
      <c r="AL196" s="50">
        <v>0</v>
      </c>
      <c r="AM196" s="47">
        <v>0</v>
      </c>
      <c r="AN196" s="38"/>
      <c r="AO196" s="48"/>
      <c r="AP196" s="48"/>
      <c r="AQ196" s="84"/>
      <c r="AT196" s="181"/>
      <c r="AU196" s="181"/>
      <c r="AV196" s="181"/>
    </row>
    <row r="197" spans="1:48" s="42" customFormat="1" ht="18" customHeight="1" outlineLevel="1" collapsed="1" thickBot="1">
      <c r="A197" s="473" t="s">
        <v>291</v>
      </c>
      <c r="B197" s="474"/>
      <c r="C197" s="480" t="s">
        <v>58</v>
      </c>
      <c r="D197" s="481"/>
      <c r="E197" s="481"/>
      <c r="F197" s="481"/>
      <c r="G197" s="482"/>
      <c r="H197" s="46" t="s">
        <v>28</v>
      </c>
      <c r="I197" s="38">
        <v>15.576354389999997</v>
      </c>
      <c r="J197" s="38">
        <v>8.3673753999999985</v>
      </c>
      <c r="K197" s="38">
        <v>14.306372719999965</v>
      </c>
      <c r="L197" s="38">
        <v>1.9729599999999998</v>
      </c>
      <c r="M197" s="38">
        <v>0</v>
      </c>
      <c r="N197" s="38">
        <v>1.985468</v>
      </c>
      <c r="O197" s="38">
        <v>0</v>
      </c>
      <c r="P197" s="38">
        <v>1.9973860000000001</v>
      </c>
      <c r="Q197" s="38">
        <v>0</v>
      </c>
      <c r="R197" s="38">
        <v>6.030863522199998</v>
      </c>
      <c r="S197" s="38">
        <v>0</v>
      </c>
      <c r="T197" s="38">
        <v>9.9793968</v>
      </c>
      <c r="U197" s="38">
        <v>0</v>
      </c>
      <c r="V197" s="38">
        <v>12.751225520000043</v>
      </c>
      <c r="W197" s="38">
        <v>0</v>
      </c>
      <c r="X197" s="38">
        <v>5.340192</v>
      </c>
      <c r="Y197" s="38">
        <v>6.6999599999999999</v>
      </c>
      <c r="Z197" s="38">
        <v>6</v>
      </c>
      <c r="AA197" s="38"/>
      <c r="AB197" s="38">
        <v>7.4399999999999995</v>
      </c>
      <c r="AC197" s="38">
        <v>0</v>
      </c>
      <c r="AD197" s="38">
        <v>7.7376000000000005</v>
      </c>
      <c r="AE197" s="38">
        <v>0</v>
      </c>
      <c r="AF197" s="38">
        <v>8.0471040000000009</v>
      </c>
      <c r="AG197" s="38">
        <v>0</v>
      </c>
      <c r="AH197" s="38">
        <v>8.3689881600000007</v>
      </c>
      <c r="AI197" s="38">
        <v>0</v>
      </c>
      <c r="AJ197" s="38">
        <v>8.7037476864000016</v>
      </c>
      <c r="AK197" s="38"/>
      <c r="AL197" s="50">
        <v>40.297439846400003</v>
      </c>
      <c r="AM197" s="91"/>
      <c r="AN197" s="94" t="s">
        <v>292</v>
      </c>
      <c r="AO197" s="92"/>
      <c r="AP197" s="92"/>
      <c r="AQ197" s="84"/>
      <c r="AT197" s="181"/>
      <c r="AU197" s="181"/>
      <c r="AV197" s="181"/>
    </row>
    <row r="198" spans="1:48" s="42" customFormat="1" ht="12" customHeight="1">
      <c r="A198" s="463" t="s">
        <v>293</v>
      </c>
      <c r="B198" s="464"/>
      <c r="C198" s="468" t="s">
        <v>294</v>
      </c>
      <c r="D198" s="469"/>
      <c r="E198" s="469"/>
      <c r="F198" s="469"/>
      <c r="G198" s="470"/>
      <c r="H198" s="56" t="s">
        <v>28</v>
      </c>
      <c r="I198" s="37">
        <v>221.04233180999998</v>
      </c>
      <c r="J198" s="37">
        <v>228.07306998999999</v>
      </c>
      <c r="K198" s="37">
        <v>370.52326314999999</v>
      </c>
      <c r="L198" s="37">
        <v>96.529580713056646</v>
      </c>
      <c r="M198" s="37">
        <v>0</v>
      </c>
      <c r="N198" s="37">
        <v>83.274234616466245</v>
      </c>
      <c r="O198" s="37">
        <v>0</v>
      </c>
      <c r="P198" s="37">
        <v>103.37920067954347</v>
      </c>
      <c r="Q198" s="37">
        <v>0</v>
      </c>
      <c r="R198" s="37">
        <v>75.97487026011261</v>
      </c>
      <c r="S198" s="37">
        <v>-9</v>
      </c>
      <c r="T198" s="37">
        <v>408.49404195</v>
      </c>
      <c r="U198" s="37">
        <v>0</v>
      </c>
      <c r="V198" s="37">
        <v>399.77776692000003</v>
      </c>
      <c r="W198" s="37">
        <v>29.353230969999998</v>
      </c>
      <c r="X198" s="37">
        <v>379.77881285163448</v>
      </c>
      <c r="Y198" s="37">
        <v>422.68700583999998</v>
      </c>
      <c r="Z198" s="37">
        <v>401.62774440130568</v>
      </c>
      <c r="AA198" s="37">
        <v>0</v>
      </c>
      <c r="AB198" s="37">
        <v>600.29563419548424</v>
      </c>
      <c r="AC198" s="37">
        <v>55.308720000000001</v>
      </c>
      <c r="AD198" s="37">
        <v>628.35254545610371</v>
      </c>
      <c r="AE198" s="37" t="e">
        <v>#VALUE!</v>
      </c>
      <c r="AF198" s="37">
        <v>660.57230127434775</v>
      </c>
      <c r="AG198" s="37">
        <v>0</v>
      </c>
      <c r="AH198" s="37">
        <v>688.44123242853868</v>
      </c>
      <c r="AI198" s="37">
        <v>8.1742375535308813</v>
      </c>
      <c r="AJ198" s="37">
        <v>719.54266388753888</v>
      </c>
      <c r="AK198" s="37">
        <v>0</v>
      </c>
      <c r="AL198" s="37">
        <v>3297.2043772420129</v>
      </c>
      <c r="AM198" s="90">
        <v>0</v>
      </c>
      <c r="AN198" s="37"/>
      <c r="AO198" s="85"/>
      <c r="AP198" s="85"/>
      <c r="AQ198" s="84"/>
      <c r="AT198" s="37">
        <v>42.908192988365499</v>
      </c>
      <c r="AU198" s="196">
        <v>0.10151292184413062</v>
      </c>
      <c r="AV198" s="196"/>
    </row>
    <row r="199" spans="1:48" s="42" customFormat="1" ht="8.1" customHeight="1" outlineLevel="1">
      <c r="A199" s="437" t="s">
        <v>295</v>
      </c>
      <c r="B199" s="438"/>
      <c r="C199" s="439" t="s">
        <v>296</v>
      </c>
      <c r="D199" s="440"/>
      <c r="E199" s="440"/>
      <c r="F199" s="440"/>
      <c r="G199" s="441"/>
      <c r="H199" s="46" t="s">
        <v>28</v>
      </c>
      <c r="I199" s="38"/>
      <c r="J199" s="38"/>
      <c r="K199" s="38"/>
      <c r="L199" s="38"/>
      <c r="M199" s="38"/>
      <c r="N199" s="38"/>
      <c r="O199" s="38"/>
      <c r="P199" s="38"/>
      <c r="Q199" s="38"/>
      <c r="R199" s="38"/>
      <c r="S199" s="38"/>
      <c r="T199" s="38"/>
      <c r="U199" s="38"/>
      <c r="V199" s="39"/>
      <c r="W199" s="38"/>
      <c r="X199" s="38"/>
      <c r="Y199" s="38"/>
      <c r="Z199" s="38"/>
      <c r="AA199" s="38"/>
      <c r="AB199" s="38"/>
      <c r="AC199" s="38"/>
      <c r="AD199" s="38"/>
      <c r="AE199" s="38"/>
      <c r="AF199" s="38"/>
      <c r="AG199" s="38"/>
      <c r="AH199" s="38"/>
      <c r="AI199" s="38"/>
      <c r="AJ199" s="38"/>
      <c r="AK199" s="38"/>
      <c r="AL199" s="50">
        <v>0</v>
      </c>
      <c r="AM199" s="91"/>
      <c r="AN199" s="38"/>
      <c r="AO199" s="92"/>
      <c r="AP199" s="85"/>
      <c r="AQ199" s="84"/>
      <c r="AT199" s="181"/>
      <c r="AU199" s="181"/>
      <c r="AV199" s="181"/>
    </row>
    <row r="200" spans="1:48" s="42" customFormat="1" ht="8.1" customHeight="1" outlineLevel="1">
      <c r="A200" s="437" t="s">
        <v>297</v>
      </c>
      <c r="B200" s="438"/>
      <c r="C200" s="439" t="s">
        <v>298</v>
      </c>
      <c r="D200" s="440"/>
      <c r="E200" s="440"/>
      <c r="F200" s="440"/>
      <c r="G200" s="441"/>
      <c r="H200" s="46" t="s">
        <v>28</v>
      </c>
      <c r="I200" s="38">
        <v>0</v>
      </c>
      <c r="J200" s="38">
        <v>20.024519010000002</v>
      </c>
      <c r="K200" s="38">
        <v>43.429855000000003</v>
      </c>
      <c r="L200" s="38">
        <v>33.337401401471993</v>
      </c>
      <c r="M200" s="38">
        <v>0</v>
      </c>
      <c r="N200" s="38">
        <v>23.153956429791997</v>
      </c>
      <c r="O200" s="38">
        <v>0</v>
      </c>
      <c r="P200" s="38">
        <v>13.109792780535798</v>
      </c>
      <c r="Q200" s="38">
        <v>0</v>
      </c>
      <c r="R200" s="38">
        <v>-1.3764636812397946</v>
      </c>
      <c r="S200" s="38">
        <v>-9</v>
      </c>
      <c r="T200" s="38">
        <v>30.332999999999998</v>
      </c>
      <c r="U200" s="38">
        <v>0</v>
      </c>
      <c r="V200" s="39">
        <v>50.340670699999997</v>
      </c>
      <c r="W200" s="38">
        <v>0</v>
      </c>
      <c r="X200" s="38">
        <v>50.802563159999877</v>
      </c>
      <c r="Y200" s="38">
        <v>57.956165839999997</v>
      </c>
      <c r="Z200" s="38">
        <v>58.781999999999996</v>
      </c>
      <c r="AA200" s="38"/>
      <c r="AB200" s="38">
        <v>64.041600000000003</v>
      </c>
      <c r="AC200" s="38">
        <v>55.308720000000001</v>
      </c>
      <c r="AD200" s="38">
        <v>66.603263999999996</v>
      </c>
      <c r="AE200" s="38">
        <v>0</v>
      </c>
      <c r="AF200" s="38">
        <v>69.267394560000014</v>
      </c>
      <c r="AG200" s="38">
        <v>0</v>
      </c>
      <c r="AH200" s="38">
        <v>72.038090342400011</v>
      </c>
      <c r="AI200" s="38">
        <v>0</v>
      </c>
      <c r="AJ200" s="38">
        <v>74.919613956096015</v>
      </c>
      <c r="AK200" s="38"/>
      <c r="AL200" s="50">
        <v>346.86996285849602</v>
      </c>
      <c r="AM200" s="91"/>
      <c r="AN200" s="38"/>
      <c r="AO200" s="92"/>
      <c r="AP200" s="85"/>
      <c r="AQ200" s="84"/>
      <c r="AT200" s="181"/>
      <c r="AU200" s="181"/>
      <c r="AV200" s="181"/>
    </row>
    <row r="201" spans="1:48" s="42" customFormat="1" ht="8.1" hidden="1" customHeight="1" outlineLevel="2">
      <c r="A201" s="437" t="s">
        <v>299</v>
      </c>
      <c r="B201" s="438"/>
      <c r="C201" s="102" t="s">
        <v>300</v>
      </c>
      <c r="D201" s="103"/>
      <c r="E201" s="103"/>
      <c r="F201" s="103"/>
      <c r="G201" s="79"/>
      <c r="H201" s="46" t="s">
        <v>28</v>
      </c>
      <c r="I201" s="38">
        <v>0</v>
      </c>
      <c r="J201" s="38">
        <v>0</v>
      </c>
      <c r="K201" s="38">
        <v>0</v>
      </c>
      <c r="L201" s="38"/>
      <c r="M201" s="38"/>
      <c r="N201" s="38"/>
      <c r="O201" s="38"/>
      <c r="P201" s="38"/>
      <c r="Q201" s="38"/>
      <c r="R201" s="38"/>
      <c r="S201" s="38"/>
      <c r="T201" s="38">
        <v>0</v>
      </c>
      <c r="U201" s="38">
        <v>0</v>
      </c>
      <c r="V201" s="39">
        <v>0</v>
      </c>
      <c r="W201" s="38">
        <v>0</v>
      </c>
      <c r="X201" s="38">
        <v>0</v>
      </c>
      <c r="Y201" s="38">
        <v>0</v>
      </c>
      <c r="Z201" s="38"/>
      <c r="AA201" s="38"/>
      <c r="AB201" s="38"/>
      <c r="AC201" s="38"/>
      <c r="AD201" s="38"/>
      <c r="AE201" s="38"/>
      <c r="AF201" s="38"/>
      <c r="AG201" s="38"/>
      <c r="AH201" s="38"/>
      <c r="AI201" s="38"/>
      <c r="AJ201" s="38"/>
      <c r="AK201" s="38"/>
      <c r="AL201" s="50">
        <v>0</v>
      </c>
      <c r="AM201" s="91"/>
      <c r="AN201" s="38"/>
      <c r="AO201" s="92"/>
      <c r="AP201" s="85"/>
      <c r="AQ201" s="84"/>
      <c r="AT201" s="181"/>
      <c r="AU201" s="181"/>
      <c r="AV201" s="181"/>
    </row>
    <row r="202" spans="1:48" s="42" customFormat="1" ht="8.1" hidden="1" customHeight="1" outlineLevel="2">
      <c r="A202" s="437" t="s">
        <v>301</v>
      </c>
      <c r="B202" s="438"/>
      <c r="C202" s="102" t="s">
        <v>302</v>
      </c>
      <c r="D202" s="103"/>
      <c r="E202" s="103"/>
      <c r="F202" s="103"/>
      <c r="G202" s="79"/>
      <c r="H202" s="46" t="s">
        <v>28</v>
      </c>
      <c r="I202" s="38">
        <v>0</v>
      </c>
      <c r="J202" s="38">
        <v>0</v>
      </c>
      <c r="K202" s="38">
        <v>0</v>
      </c>
      <c r="L202" s="38"/>
      <c r="M202" s="38"/>
      <c r="N202" s="38"/>
      <c r="O202" s="38"/>
      <c r="P202" s="38"/>
      <c r="Q202" s="38"/>
      <c r="R202" s="38"/>
      <c r="S202" s="38"/>
      <c r="T202" s="38">
        <v>0</v>
      </c>
      <c r="U202" s="38">
        <v>0</v>
      </c>
      <c r="V202" s="39">
        <v>0</v>
      </c>
      <c r="W202" s="38">
        <v>0</v>
      </c>
      <c r="X202" s="38">
        <v>0</v>
      </c>
      <c r="Y202" s="38">
        <v>0</v>
      </c>
      <c r="Z202" s="38"/>
      <c r="AA202" s="38"/>
      <c r="AB202" s="38"/>
      <c r="AC202" s="38"/>
      <c r="AD202" s="38"/>
      <c r="AE202" s="38"/>
      <c r="AF202" s="38"/>
      <c r="AG202" s="38"/>
      <c r="AH202" s="38"/>
      <c r="AI202" s="38"/>
      <c r="AJ202" s="38"/>
      <c r="AK202" s="38"/>
      <c r="AL202" s="50">
        <v>0</v>
      </c>
      <c r="AM202" s="91"/>
      <c r="AN202" s="38"/>
      <c r="AO202" s="92"/>
      <c r="AP202" s="85"/>
      <c r="AQ202" s="84"/>
      <c r="AT202" s="181"/>
      <c r="AU202" s="181"/>
      <c r="AV202" s="181"/>
    </row>
    <row r="203" spans="1:48" s="121" customFormat="1" ht="14.25" customHeight="1" outlineLevel="1" collapsed="1">
      <c r="A203" s="483" t="s">
        <v>303</v>
      </c>
      <c r="B203" s="476"/>
      <c r="C203" s="477" t="s">
        <v>304</v>
      </c>
      <c r="D203" s="478"/>
      <c r="E203" s="478"/>
      <c r="F203" s="478"/>
      <c r="G203" s="479"/>
      <c r="H203" s="104" t="s">
        <v>28</v>
      </c>
      <c r="I203" s="50">
        <v>0</v>
      </c>
      <c r="J203" s="50">
        <v>20.024519010000002</v>
      </c>
      <c r="K203" s="50">
        <v>43.429855000000003</v>
      </c>
      <c r="L203" s="50">
        <v>33.337401401471993</v>
      </c>
      <c r="M203" s="50"/>
      <c r="N203" s="50">
        <v>23.153956429791997</v>
      </c>
      <c r="O203" s="50"/>
      <c r="P203" s="50">
        <v>13.109792780535798</v>
      </c>
      <c r="Q203" s="50">
        <v>0</v>
      </c>
      <c r="R203" s="50">
        <v>-1.3764636812397946</v>
      </c>
      <c r="S203" s="50">
        <v>-9</v>
      </c>
      <c r="T203" s="50">
        <v>30.332999999999998</v>
      </c>
      <c r="U203" s="50">
        <v>0</v>
      </c>
      <c r="V203" s="115">
        <v>50.340670699999997</v>
      </c>
      <c r="W203" s="50">
        <v>0</v>
      </c>
      <c r="X203" s="50">
        <v>50.802563159999877</v>
      </c>
      <c r="Y203" s="50">
        <v>57.956165839999997</v>
      </c>
      <c r="Z203" s="50">
        <v>58.781999999999996</v>
      </c>
      <c r="AA203" s="50"/>
      <c r="AB203" s="50">
        <v>64.041600000000003</v>
      </c>
      <c r="AC203" s="50">
        <v>55.308720000000001</v>
      </c>
      <c r="AD203" s="50">
        <v>66.603263999999996</v>
      </c>
      <c r="AE203" s="50">
        <v>0</v>
      </c>
      <c r="AF203" s="50">
        <v>69.267394560000014</v>
      </c>
      <c r="AG203" s="50">
        <v>0</v>
      </c>
      <c r="AH203" s="50">
        <v>72.038090342400011</v>
      </c>
      <c r="AI203" s="50">
        <v>0</v>
      </c>
      <c r="AJ203" s="50">
        <v>74.919613956096015</v>
      </c>
      <c r="AK203" s="50"/>
      <c r="AL203" s="50">
        <v>346.86996285849602</v>
      </c>
      <c r="AM203" s="116"/>
      <c r="AN203" s="117"/>
      <c r="AO203" s="118" t="s">
        <v>305</v>
      </c>
      <c r="AP203" s="118"/>
      <c r="AQ203" s="119"/>
      <c r="AR203" s="120"/>
      <c r="AS203" s="120"/>
      <c r="AT203" s="183"/>
      <c r="AU203" s="184"/>
      <c r="AV203" s="184"/>
    </row>
    <row r="204" spans="1:48" s="42" customFormat="1" ht="16.5" hidden="1" customHeight="1" outlineLevel="2">
      <c r="A204" s="437" t="s">
        <v>306</v>
      </c>
      <c r="B204" s="438"/>
      <c r="C204" s="43" t="s">
        <v>307</v>
      </c>
      <c r="D204" s="44"/>
      <c r="E204" s="44"/>
      <c r="F204" s="44"/>
      <c r="G204" s="45"/>
      <c r="H204" s="46" t="s">
        <v>28</v>
      </c>
      <c r="I204" s="38">
        <v>0</v>
      </c>
      <c r="J204" s="38">
        <v>0</v>
      </c>
      <c r="K204" s="38">
        <v>0</v>
      </c>
      <c r="L204" s="38"/>
      <c r="M204" s="38"/>
      <c r="N204" s="38"/>
      <c r="O204" s="38"/>
      <c r="P204" s="38"/>
      <c r="Q204" s="38"/>
      <c r="R204" s="38"/>
      <c r="S204" s="38"/>
      <c r="T204" s="38">
        <v>0</v>
      </c>
      <c r="U204" s="38">
        <v>0</v>
      </c>
      <c r="V204" s="39">
        <v>0</v>
      </c>
      <c r="W204" s="38">
        <v>0</v>
      </c>
      <c r="X204" s="38">
        <v>0</v>
      </c>
      <c r="Y204" s="38">
        <v>0</v>
      </c>
      <c r="Z204" s="38"/>
      <c r="AA204" s="38"/>
      <c r="AB204" s="38"/>
      <c r="AC204" s="38"/>
      <c r="AD204" s="38"/>
      <c r="AE204" s="38"/>
      <c r="AF204" s="38"/>
      <c r="AG204" s="38"/>
      <c r="AH204" s="38"/>
      <c r="AI204" s="38"/>
      <c r="AJ204" s="38"/>
      <c r="AK204" s="38"/>
      <c r="AL204" s="50">
        <v>0</v>
      </c>
      <c r="AM204" s="47">
        <v>0</v>
      </c>
      <c r="AN204" s="38"/>
      <c r="AO204" s="48"/>
      <c r="AP204" s="85"/>
      <c r="AQ204" s="84"/>
      <c r="AT204" s="181"/>
      <c r="AU204" s="181"/>
      <c r="AV204" s="181"/>
    </row>
    <row r="205" spans="1:48" s="42" customFormat="1" ht="16.5" customHeight="1" outlineLevel="1" collapsed="1">
      <c r="A205" s="437" t="s">
        <v>308</v>
      </c>
      <c r="B205" s="438"/>
      <c r="C205" s="439" t="s">
        <v>309</v>
      </c>
      <c r="D205" s="440"/>
      <c r="E205" s="440"/>
      <c r="F205" s="440"/>
      <c r="G205" s="441"/>
      <c r="H205" s="46" t="s">
        <v>28</v>
      </c>
      <c r="I205" s="38">
        <v>4.6823189899999997</v>
      </c>
      <c r="J205" s="38">
        <v>13.82721046</v>
      </c>
      <c r="K205" s="38">
        <v>71.997326440000009</v>
      </c>
      <c r="L205" s="38">
        <v>8.2119</v>
      </c>
      <c r="M205" s="38"/>
      <c r="N205" s="38">
        <v>6.8874999999999993</v>
      </c>
      <c r="O205" s="38"/>
      <c r="P205" s="38">
        <v>30.597435999999998</v>
      </c>
      <c r="Q205" s="38"/>
      <c r="R205" s="38">
        <v>27.94982422999999</v>
      </c>
      <c r="S205" s="38">
        <v>0</v>
      </c>
      <c r="T205" s="38">
        <v>130.88820727999999</v>
      </c>
      <c r="U205" s="38">
        <v>0</v>
      </c>
      <c r="V205" s="39">
        <v>117.92437765</v>
      </c>
      <c r="W205" s="38">
        <v>29.353230969999998</v>
      </c>
      <c r="X205" s="38">
        <v>114.16460000000001</v>
      </c>
      <c r="Y205" s="38">
        <v>128.78899999999999</v>
      </c>
      <c r="Z205" s="38">
        <v>113.586301284</v>
      </c>
      <c r="AA205" s="38"/>
      <c r="AB205" s="38">
        <v>197.21359999999999</v>
      </c>
      <c r="AC205" s="38">
        <v>0</v>
      </c>
      <c r="AD205" s="38">
        <v>205.10214399999998</v>
      </c>
      <c r="AE205" s="38">
        <v>0</v>
      </c>
      <c r="AF205" s="38">
        <v>213.30622976000001</v>
      </c>
      <c r="AG205" s="38">
        <v>0</v>
      </c>
      <c r="AH205" s="38">
        <v>221.83847895040003</v>
      </c>
      <c r="AI205" s="38">
        <v>0</v>
      </c>
      <c r="AJ205" s="38">
        <v>230.71201810841603</v>
      </c>
      <c r="AK205" s="38"/>
      <c r="AL205" s="50">
        <v>1068.172470818816</v>
      </c>
      <c r="AM205" s="91"/>
      <c r="AN205" s="38"/>
      <c r="AO205" s="85" t="s">
        <v>305</v>
      </c>
      <c r="AP205" s="85"/>
      <c r="AQ205" s="84"/>
      <c r="AR205" s="57"/>
      <c r="AT205" s="181"/>
      <c r="AU205" s="181"/>
      <c r="AV205" s="181"/>
    </row>
    <row r="206" spans="1:48" s="42" customFormat="1" ht="8.25" hidden="1" customHeight="1" outlineLevel="2">
      <c r="A206" s="437" t="s">
        <v>310</v>
      </c>
      <c r="B206" s="438"/>
      <c r="C206" s="439" t="s">
        <v>311</v>
      </c>
      <c r="D206" s="440"/>
      <c r="E206" s="440"/>
      <c r="F206" s="440"/>
      <c r="G206" s="441"/>
      <c r="H206" s="46" t="s">
        <v>28</v>
      </c>
      <c r="I206" s="38">
        <v>0</v>
      </c>
      <c r="J206" s="38">
        <v>0</v>
      </c>
      <c r="K206" s="38">
        <v>0</v>
      </c>
      <c r="L206" s="38"/>
      <c r="M206" s="38"/>
      <c r="N206" s="38"/>
      <c r="O206" s="38"/>
      <c r="P206" s="38"/>
      <c r="Q206" s="38"/>
      <c r="R206" s="38"/>
      <c r="S206" s="38"/>
      <c r="T206" s="38">
        <v>0</v>
      </c>
      <c r="U206" s="38">
        <v>0</v>
      </c>
      <c r="V206" s="39">
        <v>0</v>
      </c>
      <c r="W206" s="38">
        <v>0</v>
      </c>
      <c r="X206" s="38">
        <v>0</v>
      </c>
      <c r="Y206" s="38">
        <v>0</v>
      </c>
      <c r="Z206" s="38"/>
      <c r="AA206" s="38"/>
      <c r="AB206" s="38"/>
      <c r="AC206" s="38"/>
      <c r="AD206" s="38"/>
      <c r="AE206" s="38"/>
      <c r="AF206" s="38"/>
      <c r="AG206" s="38"/>
      <c r="AH206" s="38"/>
      <c r="AI206" s="38"/>
      <c r="AJ206" s="38"/>
      <c r="AK206" s="38"/>
      <c r="AL206" s="50">
        <v>0</v>
      </c>
      <c r="AM206" s="47">
        <v>0</v>
      </c>
      <c r="AN206" s="38"/>
      <c r="AO206" s="48"/>
      <c r="AP206" s="85"/>
      <c r="AQ206" s="84"/>
      <c r="AT206" s="181"/>
      <c r="AU206" s="181"/>
      <c r="AV206" s="181"/>
    </row>
    <row r="207" spans="1:48" s="42" customFormat="1" outlineLevel="1" collapsed="1">
      <c r="A207" s="437" t="s">
        <v>312</v>
      </c>
      <c r="B207" s="438"/>
      <c r="C207" s="439" t="s">
        <v>313</v>
      </c>
      <c r="D207" s="440"/>
      <c r="E207" s="440"/>
      <c r="F207" s="440"/>
      <c r="G207" s="441"/>
      <c r="H207" s="46" t="s">
        <v>28</v>
      </c>
      <c r="I207" s="68">
        <v>74.796478719999996</v>
      </c>
      <c r="J207" s="122">
        <v>79.642476200000004</v>
      </c>
      <c r="K207" s="38">
        <v>89.253948899999997</v>
      </c>
      <c r="L207" s="38">
        <v>22.313487224999999</v>
      </c>
      <c r="M207" s="38"/>
      <c r="N207" s="38">
        <v>22.313487224999999</v>
      </c>
      <c r="O207" s="38"/>
      <c r="P207" s="38">
        <v>22.313487224999999</v>
      </c>
      <c r="Q207" s="38"/>
      <c r="R207" s="38">
        <v>22.313487224999999</v>
      </c>
      <c r="S207" s="38"/>
      <c r="T207" s="38">
        <v>88.831999999999994</v>
      </c>
      <c r="U207" s="38"/>
      <c r="V207" s="39">
        <v>87.574723349999999</v>
      </c>
      <c r="W207" s="38"/>
      <c r="X207" s="38">
        <v>91.077712284</v>
      </c>
      <c r="Y207" s="38">
        <v>90.126999999999995</v>
      </c>
      <c r="Z207" s="38">
        <v>93.732079999999996</v>
      </c>
      <c r="AA207" s="38"/>
      <c r="AB207" s="38">
        <v>138</v>
      </c>
      <c r="AC207" s="38">
        <v>0</v>
      </c>
      <c r="AD207" s="38">
        <v>143.52000000000001</v>
      </c>
      <c r="AE207" s="38">
        <v>0</v>
      </c>
      <c r="AF207" s="38">
        <v>149.26080000000002</v>
      </c>
      <c r="AG207" s="38">
        <v>0</v>
      </c>
      <c r="AH207" s="38">
        <v>155.23123200000003</v>
      </c>
      <c r="AI207" s="38">
        <v>0</v>
      </c>
      <c r="AJ207" s="38">
        <v>161.44048128000003</v>
      </c>
      <c r="AK207" s="38"/>
      <c r="AL207" s="50">
        <v>747.45251328000018</v>
      </c>
      <c r="AM207" s="91"/>
      <c r="AN207" s="94" t="s">
        <v>314</v>
      </c>
      <c r="AO207" s="92"/>
      <c r="AP207" s="85"/>
      <c r="AQ207" s="84"/>
      <c r="AT207" s="181"/>
      <c r="AU207" s="181"/>
      <c r="AV207" s="181"/>
    </row>
    <row r="208" spans="1:48" s="42" customFormat="1" ht="8.1" customHeight="1" outlineLevel="1">
      <c r="A208" s="437" t="s">
        <v>315</v>
      </c>
      <c r="B208" s="438"/>
      <c r="C208" s="439" t="s">
        <v>316</v>
      </c>
      <c r="D208" s="440"/>
      <c r="E208" s="440"/>
      <c r="F208" s="440"/>
      <c r="G208" s="441"/>
      <c r="H208" s="46" t="s">
        <v>28</v>
      </c>
      <c r="I208" s="38">
        <v>22.58438275</v>
      </c>
      <c r="J208" s="38">
        <v>24.450171569999998</v>
      </c>
      <c r="K208" s="38">
        <v>29.849837480000001</v>
      </c>
      <c r="L208" s="38">
        <v>7.4624593700000004</v>
      </c>
      <c r="M208" s="38"/>
      <c r="N208" s="38">
        <v>7.4624593700000004</v>
      </c>
      <c r="O208" s="38"/>
      <c r="P208" s="38">
        <v>7.4624593700000004</v>
      </c>
      <c r="Q208" s="38"/>
      <c r="R208" s="38">
        <v>7.4624593700000004</v>
      </c>
      <c r="S208" s="38"/>
      <c r="T208" s="38">
        <v>31.453350660000002</v>
      </c>
      <c r="U208" s="38"/>
      <c r="V208" s="39">
        <v>24.558012860000002</v>
      </c>
      <c r="W208" s="38"/>
      <c r="X208" s="38">
        <v>25.540333374400003</v>
      </c>
      <c r="Y208" s="38">
        <v>21.218</v>
      </c>
      <c r="Z208" s="38">
        <v>22.06672</v>
      </c>
      <c r="AA208" s="38"/>
      <c r="AB208" s="38">
        <v>49.932000000000002</v>
      </c>
      <c r="AC208" s="38">
        <v>0</v>
      </c>
      <c r="AD208" s="38">
        <v>51.929280000000006</v>
      </c>
      <c r="AE208" s="38">
        <v>0</v>
      </c>
      <c r="AF208" s="38">
        <v>54.006451200000008</v>
      </c>
      <c r="AG208" s="38">
        <v>0</v>
      </c>
      <c r="AH208" s="38">
        <v>56.166709248000011</v>
      </c>
      <c r="AI208" s="38">
        <v>0</v>
      </c>
      <c r="AJ208" s="38">
        <v>58.413377617920013</v>
      </c>
      <c r="AK208" s="38"/>
      <c r="AL208" s="50">
        <v>270.44781806592005</v>
      </c>
      <c r="AM208" s="91"/>
      <c r="AN208" s="38"/>
      <c r="AO208" s="92"/>
      <c r="AP208" s="85"/>
      <c r="AQ208" s="84"/>
      <c r="AT208" s="181"/>
      <c r="AU208" s="181"/>
      <c r="AV208" s="181"/>
    </row>
    <row r="209" spans="1:48" s="42" customFormat="1" ht="9.75" customHeight="1" outlineLevel="1">
      <c r="A209" s="437" t="s">
        <v>317</v>
      </c>
      <c r="B209" s="438"/>
      <c r="C209" s="439" t="s">
        <v>318</v>
      </c>
      <c r="D209" s="440"/>
      <c r="E209" s="440"/>
      <c r="F209" s="440"/>
      <c r="G209" s="441"/>
      <c r="H209" s="46" t="s">
        <v>28</v>
      </c>
      <c r="I209" s="38">
        <v>65.244474549999993</v>
      </c>
      <c r="J209" s="97">
        <v>56.311348209999998</v>
      </c>
      <c r="K209" s="38">
        <v>54.016312999999997</v>
      </c>
      <c r="L209" s="38">
        <v>11.732104476584635</v>
      </c>
      <c r="M209" s="38"/>
      <c r="N209" s="38">
        <v>10.881988671674257</v>
      </c>
      <c r="O209" s="38"/>
      <c r="P209" s="38">
        <v>11.107175044007668</v>
      </c>
      <c r="Q209" s="38"/>
      <c r="R209" s="38">
        <v>20.909705771402404</v>
      </c>
      <c r="S209" s="38">
        <v>0</v>
      </c>
      <c r="T209" s="38">
        <v>40.563000000000002</v>
      </c>
      <c r="U209" s="38">
        <v>0</v>
      </c>
      <c r="V209" s="50">
        <v>82.675453270000006</v>
      </c>
      <c r="W209" s="38">
        <v>0</v>
      </c>
      <c r="X209" s="38">
        <v>50.738288928792109</v>
      </c>
      <c r="Y209" s="38">
        <v>53.811999999999998</v>
      </c>
      <c r="Z209" s="38">
        <v>53.020186992105749</v>
      </c>
      <c r="AA209" s="38"/>
      <c r="AB209" s="38">
        <v>108.27369621603638</v>
      </c>
      <c r="AC209" s="38">
        <v>0</v>
      </c>
      <c r="AD209" s="38">
        <v>113.08541447747783</v>
      </c>
      <c r="AE209" s="38" t="e">
        <v>#VALUE!</v>
      </c>
      <c r="AF209" s="38">
        <v>117.60885585657697</v>
      </c>
      <c r="AG209" s="38">
        <v>0</v>
      </c>
      <c r="AH209" s="38">
        <v>123.39565093564001</v>
      </c>
      <c r="AI209" s="38">
        <v>0</v>
      </c>
      <c r="AJ209" s="38">
        <v>128.35827457306564</v>
      </c>
      <c r="AK209" s="38"/>
      <c r="AL209" s="50">
        <v>590.72189205879681</v>
      </c>
      <c r="AM209" s="91"/>
      <c r="AN209" s="38" t="s">
        <v>319</v>
      </c>
      <c r="AO209" s="92"/>
      <c r="AP209" s="85"/>
      <c r="AQ209" s="84"/>
      <c r="AT209" s="181"/>
      <c r="AU209" s="181"/>
      <c r="AV209" s="181"/>
    </row>
    <row r="210" spans="1:48" s="42" customFormat="1" ht="8.1" customHeight="1" outlineLevel="1">
      <c r="A210" s="437" t="s">
        <v>320</v>
      </c>
      <c r="B210" s="438"/>
      <c r="C210" s="439" t="s">
        <v>321</v>
      </c>
      <c r="D210" s="440"/>
      <c r="E210" s="440"/>
      <c r="F210" s="440"/>
      <c r="G210" s="441"/>
      <c r="H210" s="46" t="s">
        <v>28</v>
      </c>
      <c r="I210" s="38">
        <v>11.3</v>
      </c>
      <c r="J210" s="97">
        <v>10.3</v>
      </c>
      <c r="K210" s="38">
        <v>3.968</v>
      </c>
      <c r="L210" s="38">
        <v>0.20078072424599647</v>
      </c>
      <c r="M210" s="38"/>
      <c r="N210" s="97">
        <v>0.17513159304023904</v>
      </c>
      <c r="O210" s="38"/>
      <c r="P210" s="38">
        <v>0.88700284641062532</v>
      </c>
      <c r="Q210" s="38"/>
      <c r="R210" s="38">
        <v>3.1842618379031387</v>
      </c>
      <c r="S210" s="38">
        <v>0</v>
      </c>
      <c r="T210" s="38"/>
      <c r="U210" s="38">
        <v>0</v>
      </c>
      <c r="V210" s="50">
        <v>5.2710353899999998</v>
      </c>
      <c r="W210" s="38">
        <v>0</v>
      </c>
      <c r="X210" s="38">
        <v>2.1289755989990038</v>
      </c>
      <c r="Y210" s="38">
        <v>5.5519999999999996</v>
      </c>
      <c r="Z210" s="38">
        <v>6.1078510018000038</v>
      </c>
      <c r="AA210" s="38"/>
      <c r="AB210" s="38">
        <v>5.8349542804319636</v>
      </c>
      <c r="AC210" s="38">
        <v>0</v>
      </c>
      <c r="AD210" s="38">
        <v>6.0683524516492424</v>
      </c>
      <c r="AE210" s="38">
        <v>0</v>
      </c>
      <c r="AF210" s="38">
        <v>6.3110865497152124</v>
      </c>
      <c r="AG210" s="38">
        <v>0</v>
      </c>
      <c r="AH210" s="38">
        <v>6.5635300117038211</v>
      </c>
      <c r="AI210" s="38">
        <v>0</v>
      </c>
      <c r="AJ210" s="38">
        <v>6.8260712121719749</v>
      </c>
      <c r="AK210" s="38"/>
      <c r="AL210" s="50">
        <v>31.603994505672215</v>
      </c>
      <c r="AM210" s="91"/>
      <c r="AN210" s="38"/>
      <c r="AO210" s="92"/>
      <c r="AP210" s="85"/>
      <c r="AQ210" s="84"/>
      <c r="AT210" s="181"/>
      <c r="AU210" s="181"/>
      <c r="AV210" s="181"/>
    </row>
    <row r="211" spans="1:48" s="42" customFormat="1" ht="8.1" customHeight="1" outlineLevel="1">
      <c r="A211" s="437" t="s">
        <v>322</v>
      </c>
      <c r="B211" s="438"/>
      <c r="C211" s="439" t="s">
        <v>323</v>
      </c>
      <c r="D211" s="440"/>
      <c r="E211" s="440"/>
      <c r="F211" s="440"/>
      <c r="G211" s="441"/>
      <c r="H211" s="46"/>
      <c r="I211" s="38">
        <v>35.189278000000002</v>
      </c>
      <c r="J211" s="97">
        <v>34.502470000000002</v>
      </c>
      <c r="K211" s="69">
        <v>36.847000000000001</v>
      </c>
      <c r="L211" s="38">
        <v>8.1971245118213965</v>
      </c>
      <c r="M211" s="38"/>
      <c r="N211" s="38">
        <v>7.372657838116778</v>
      </c>
      <c r="O211" s="38"/>
      <c r="P211" s="38">
        <v>6.8859729570798027</v>
      </c>
      <c r="Q211" s="38"/>
      <c r="R211" s="38">
        <v>14.391244692982026</v>
      </c>
      <c r="S211" s="38"/>
      <c r="T211" s="38">
        <v>26.803999999999998</v>
      </c>
      <c r="U211" s="38">
        <v>0</v>
      </c>
      <c r="V211" s="50">
        <v>38.520751529999998</v>
      </c>
      <c r="W211" s="38">
        <v>0</v>
      </c>
      <c r="X211" s="38">
        <v>35</v>
      </c>
      <c r="Y211" s="38">
        <v>30.367999999999999</v>
      </c>
      <c r="Z211" s="38">
        <v>32.906393001799998</v>
      </c>
      <c r="AA211" s="38"/>
      <c r="AB211" s="38">
        <v>81.818052280432013</v>
      </c>
      <c r="AC211" s="38">
        <v>0</v>
      </c>
      <c r="AD211" s="38">
        <v>85.571544784449273</v>
      </c>
      <c r="AE211" s="38" t="e">
        <v>#VALUE!</v>
      </c>
      <c r="AF211" s="38">
        <v>88.994431375827261</v>
      </c>
      <c r="AG211" s="38">
        <v>0</v>
      </c>
      <c r="AH211" s="38">
        <v>93.63664947566032</v>
      </c>
      <c r="AI211" s="38">
        <v>0</v>
      </c>
      <c r="AJ211" s="38">
        <v>97.408913054686749</v>
      </c>
      <c r="AK211" s="38"/>
      <c r="AL211" s="50">
        <v>447.42959097105563</v>
      </c>
      <c r="AM211" s="91"/>
      <c r="AN211" s="38" t="s">
        <v>324</v>
      </c>
      <c r="AO211" s="85">
        <v>180.67496306000001</v>
      </c>
      <c r="AP211" s="85"/>
      <c r="AQ211" s="84"/>
      <c r="AT211" s="181"/>
      <c r="AU211" s="181"/>
      <c r="AV211" s="181"/>
    </row>
    <row r="212" spans="1:48" s="42" customFormat="1" ht="8.1" customHeight="1" outlineLevel="1">
      <c r="A212" s="437" t="s">
        <v>325</v>
      </c>
      <c r="B212" s="438"/>
      <c r="C212" s="439" t="s">
        <v>326</v>
      </c>
      <c r="D212" s="440"/>
      <c r="E212" s="440"/>
      <c r="F212" s="440"/>
      <c r="G212" s="441"/>
      <c r="H212" s="46"/>
      <c r="I212" s="68"/>
      <c r="J212" s="122">
        <v>11.52</v>
      </c>
      <c r="K212" s="97">
        <v>13.201313000000001</v>
      </c>
      <c r="L212" s="97">
        <v>3.3341992405172411</v>
      </c>
      <c r="M212" s="97"/>
      <c r="N212" s="97">
        <v>3.3341992405172411</v>
      </c>
      <c r="O212" s="97"/>
      <c r="P212" s="97">
        <v>3.3341992405172411</v>
      </c>
      <c r="Q212" s="97"/>
      <c r="R212" s="97">
        <v>3.3341992405172411</v>
      </c>
      <c r="S212" s="97">
        <v>0</v>
      </c>
      <c r="T212" s="97">
        <v>13.759</v>
      </c>
      <c r="U212" s="97">
        <v>0</v>
      </c>
      <c r="V212" s="50">
        <v>13.886616</v>
      </c>
      <c r="W212" s="97">
        <v>0</v>
      </c>
      <c r="X212" s="38">
        <v>13.609313329793105</v>
      </c>
      <c r="Y212" s="38">
        <v>14.64</v>
      </c>
      <c r="Z212" s="38">
        <v>14.005942988505748</v>
      </c>
      <c r="AA212" s="38"/>
      <c r="AB212" s="38">
        <v>20.620689655172413</v>
      </c>
      <c r="AC212" s="38">
        <v>0</v>
      </c>
      <c r="AD212" s="38">
        <v>21.445517241379314</v>
      </c>
      <c r="AE212" s="38">
        <v>0</v>
      </c>
      <c r="AF212" s="38">
        <v>22.303337931034488</v>
      </c>
      <c r="AG212" s="38">
        <v>0</v>
      </c>
      <c r="AH212" s="38">
        <v>23.195471448275867</v>
      </c>
      <c r="AI212" s="38">
        <v>0</v>
      </c>
      <c r="AJ212" s="38">
        <v>24.123290306206904</v>
      </c>
      <c r="AK212" s="38"/>
      <c r="AL212" s="50">
        <v>111.68830658206898</v>
      </c>
      <c r="AM212" s="91"/>
      <c r="AN212" s="97"/>
      <c r="AO212" s="92"/>
      <c r="AP212" s="85"/>
      <c r="AQ212" s="84"/>
      <c r="AT212" s="181"/>
      <c r="AU212" s="181"/>
      <c r="AV212" s="181"/>
    </row>
    <row r="213" spans="1:48" s="42" customFormat="1" ht="8.1" customHeight="1" outlineLevel="1">
      <c r="A213" s="437" t="s">
        <v>327</v>
      </c>
      <c r="B213" s="438"/>
      <c r="C213" s="439" t="s">
        <v>328</v>
      </c>
      <c r="D213" s="440"/>
      <c r="E213" s="440"/>
      <c r="F213" s="440"/>
      <c r="G213" s="441"/>
      <c r="H213" s="46" t="s">
        <v>28</v>
      </c>
      <c r="I213" s="38">
        <v>12.052000000000001</v>
      </c>
      <c r="J213" s="38">
        <v>2.7450000000000001</v>
      </c>
      <c r="K213" s="38">
        <v>25.88349187</v>
      </c>
      <c r="L213" s="38">
        <v>0.93723623999999994</v>
      </c>
      <c r="M213" s="38"/>
      <c r="N213" s="38">
        <v>1.5191249199999999</v>
      </c>
      <c r="O213" s="38"/>
      <c r="P213" s="38">
        <v>1.7292982599999998</v>
      </c>
      <c r="Q213" s="38"/>
      <c r="R213" s="38">
        <v>1.1899668228000009</v>
      </c>
      <c r="S213" s="38"/>
      <c r="T213" s="38">
        <v>12.811831590000001</v>
      </c>
      <c r="U213" s="38">
        <v>0</v>
      </c>
      <c r="V213" s="50">
        <v>14.017546039999999</v>
      </c>
      <c r="W213" s="38">
        <v>0</v>
      </c>
      <c r="X213" s="38">
        <v>7.1006655599999995</v>
      </c>
      <c r="Y213" s="38">
        <v>7.3022399999999994</v>
      </c>
      <c r="Z213" s="38">
        <v>7.6994639999999999</v>
      </c>
      <c r="AA213" s="38"/>
      <c r="AB213" s="38">
        <v>7.6078819199999996</v>
      </c>
      <c r="AC213" s="38">
        <v>0</v>
      </c>
      <c r="AD213" s="38">
        <v>7.9121971968000011</v>
      </c>
      <c r="AE213" s="38">
        <v>0</v>
      </c>
      <c r="AF213" s="38">
        <v>8.2286850846719997</v>
      </c>
      <c r="AG213" s="38">
        <v>0</v>
      </c>
      <c r="AH213" s="38">
        <v>8.5578324880588816</v>
      </c>
      <c r="AI213" s="38">
        <v>0</v>
      </c>
      <c r="AJ213" s="38">
        <v>8.9001457875812378</v>
      </c>
      <c r="AK213" s="38"/>
      <c r="AL213" s="50">
        <v>41.206742477112115</v>
      </c>
      <c r="AM213" s="91"/>
      <c r="AN213" s="38" t="s">
        <v>329</v>
      </c>
      <c r="AO213" s="123"/>
      <c r="AP213" s="85"/>
      <c r="AQ213" s="84"/>
      <c r="AT213" s="181"/>
      <c r="AU213" s="181"/>
      <c r="AV213" s="181"/>
    </row>
    <row r="214" spans="1:48" s="42" customFormat="1" ht="8.1" customHeight="1" outlineLevel="1">
      <c r="A214" s="437" t="s">
        <v>330</v>
      </c>
      <c r="B214" s="438"/>
      <c r="C214" s="439" t="s">
        <v>331</v>
      </c>
      <c r="D214" s="440"/>
      <c r="E214" s="440"/>
      <c r="F214" s="440"/>
      <c r="G214" s="441"/>
      <c r="H214" s="46" t="s">
        <v>28</v>
      </c>
      <c r="I214" s="38">
        <v>10.012129050000004</v>
      </c>
      <c r="J214" s="38">
        <v>1.6507925500000011</v>
      </c>
      <c r="K214" s="38">
        <v>38.825330000000001</v>
      </c>
      <c r="L214" s="38">
        <v>4.0383139999999997</v>
      </c>
      <c r="M214" s="38"/>
      <c r="N214" s="38">
        <v>4.0570760000000003</v>
      </c>
      <c r="O214" s="38"/>
      <c r="P214" s="38">
        <v>4.0571939999999973</v>
      </c>
      <c r="Q214" s="38"/>
      <c r="R214" s="38">
        <v>2.0149776996000135</v>
      </c>
      <c r="S214" s="38"/>
      <c r="T214" s="38">
        <v>28.372315420000007</v>
      </c>
      <c r="U214" s="38">
        <v>0</v>
      </c>
      <c r="V214" s="115">
        <v>8.4503950000000003</v>
      </c>
      <c r="W214" s="38">
        <v>0</v>
      </c>
      <c r="X214" s="38">
        <v>4.1070068092799996</v>
      </c>
      <c r="Y214" s="38">
        <v>12</v>
      </c>
      <c r="Z214" s="38">
        <v>16.925380705199995</v>
      </c>
      <c r="AA214" s="38"/>
      <c r="AB214" s="38">
        <v>14.760497853408014</v>
      </c>
      <c r="AC214" s="38">
        <v>0</v>
      </c>
      <c r="AD214" s="38">
        <v>15.350917767544331</v>
      </c>
      <c r="AE214" s="38">
        <v>0</v>
      </c>
      <c r="AF214" s="38">
        <v>18.831797678246094</v>
      </c>
      <c r="AG214" s="38">
        <v>0</v>
      </c>
      <c r="AH214" s="38">
        <v>15.164744516575933</v>
      </c>
      <c r="AI214" s="38">
        <v>0</v>
      </c>
      <c r="AJ214" s="38">
        <v>18.448548697238959</v>
      </c>
      <c r="AK214" s="38"/>
      <c r="AL214" s="50">
        <v>82.556506513013332</v>
      </c>
      <c r="AM214" s="91"/>
      <c r="AN214" s="38"/>
      <c r="AO214" s="124"/>
      <c r="AP214" s="85"/>
      <c r="AQ214" s="84"/>
      <c r="AT214" s="181"/>
      <c r="AU214" s="181"/>
      <c r="AV214" s="181"/>
    </row>
    <row r="215" spans="1:48" s="42" customFormat="1" ht="8.1" customHeight="1" outlineLevel="1">
      <c r="A215" s="437" t="s">
        <v>332</v>
      </c>
      <c r="B215" s="438"/>
      <c r="C215" s="439" t="s">
        <v>333</v>
      </c>
      <c r="D215" s="440"/>
      <c r="E215" s="440"/>
      <c r="F215" s="440"/>
      <c r="G215" s="441"/>
      <c r="H215" s="46" t="s">
        <v>28</v>
      </c>
      <c r="I215" s="38">
        <v>2.3041685099999993</v>
      </c>
      <c r="J215" s="38">
        <v>15.49655198</v>
      </c>
      <c r="K215" s="38">
        <v>0.53895974999999996</v>
      </c>
      <c r="L215" s="38">
        <v>0.78983300000000001</v>
      </c>
      <c r="M215" s="38"/>
      <c r="N215" s="38">
        <v>0.78983300000000001</v>
      </c>
      <c r="O215" s="38"/>
      <c r="P215" s="38">
        <v>0.78983300000000001</v>
      </c>
      <c r="Q215" s="38"/>
      <c r="R215" s="38">
        <v>2.3930323181999995</v>
      </c>
      <c r="S215" s="38">
        <v>0</v>
      </c>
      <c r="T215" s="38">
        <v>7.1999999999999995E-2</v>
      </c>
      <c r="U215" s="38">
        <v>0</v>
      </c>
      <c r="V215" s="39">
        <v>0.16036658000000001</v>
      </c>
      <c r="W215" s="38">
        <v>0</v>
      </c>
      <c r="X215" s="38">
        <v>0.37983599999999995</v>
      </c>
      <c r="Y215" s="38">
        <v>0.36659999999999998</v>
      </c>
      <c r="Z215" s="38">
        <v>0.32838000000000001</v>
      </c>
      <c r="AA215" s="38"/>
      <c r="AB215" s="38">
        <v>0.34151520000000002</v>
      </c>
      <c r="AC215" s="38">
        <v>0</v>
      </c>
      <c r="AD215" s="38">
        <v>0.35517580800000004</v>
      </c>
      <c r="AE215" s="38">
        <v>0</v>
      </c>
      <c r="AF215" s="38">
        <v>0.36938284032000007</v>
      </c>
      <c r="AG215" s="38">
        <v>0</v>
      </c>
      <c r="AH215" s="38">
        <v>0.38415815393280006</v>
      </c>
      <c r="AI215" s="38">
        <v>0</v>
      </c>
      <c r="AJ215" s="38">
        <v>0.3995244800901121</v>
      </c>
      <c r="AK215" s="38"/>
      <c r="AL215" s="50">
        <v>1.8497564823429122</v>
      </c>
      <c r="AM215" s="39">
        <v>0</v>
      </c>
      <c r="AN215" s="38"/>
      <c r="AO215" s="40"/>
      <c r="AP215" s="85"/>
      <c r="AQ215" s="84"/>
      <c r="AT215" s="181"/>
      <c r="AU215" s="181"/>
      <c r="AV215" s="181"/>
    </row>
    <row r="216" spans="1:48" s="42" customFormat="1" ht="16.5" customHeight="1" outlineLevel="1">
      <c r="A216" s="437" t="s">
        <v>334</v>
      </c>
      <c r="B216" s="438"/>
      <c r="C216" s="439" t="s">
        <v>335</v>
      </c>
      <c r="D216" s="440"/>
      <c r="E216" s="440"/>
      <c r="F216" s="440"/>
      <c r="G216" s="441"/>
      <c r="H216" s="46" t="s">
        <v>28</v>
      </c>
      <c r="I216" s="38">
        <v>1.7749088</v>
      </c>
      <c r="J216" s="38">
        <v>2.2690000000000001</v>
      </c>
      <c r="K216" s="38">
        <v>3.3092007099999998</v>
      </c>
      <c r="L216" s="38">
        <v>0.81125000000000003</v>
      </c>
      <c r="M216" s="38"/>
      <c r="N216" s="38">
        <v>0.82499999999999996</v>
      </c>
      <c r="O216" s="38"/>
      <c r="P216" s="38">
        <v>0.79749999999999999</v>
      </c>
      <c r="Q216" s="38"/>
      <c r="R216" s="38">
        <v>1.2479898139500001</v>
      </c>
      <c r="S216" s="38"/>
      <c r="T216" s="38">
        <v>4.6023370000000003</v>
      </c>
      <c r="U216" s="38">
        <v>0</v>
      </c>
      <c r="V216" s="39">
        <v>5.3978515800000002</v>
      </c>
      <c r="W216" s="38">
        <v>0</v>
      </c>
      <c r="X216" s="38">
        <v>3</v>
      </c>
      <c r="Y216" s="38">
        <v>4.7160000000000002</v>
      </c>
      <c r="Z216" s="38">
        <v>4</v>
      </c>
      <c r="AA216" s="38"/>
      <c r="AB216" s="38">
        <v>3.5648430060398999</v>
      </c>
      <c r="AC216" s="38">
        <v>0</v>
      </c>
      <c r="AD216" s="38">
        <v>3.1117522062814702</v>
      </c>
      <c r="AE216" s="38">
        <v>0</v>
      </c>
      <c r="AF216" s="38">
        <v>3.2362582945327292</v>
      </c>
      <c r="AG216" s="38">
        <v>0</v>
      </c>
      <c r="AH216" s="38">
        <v>2</v>
      </c>
      <c r="AI216" s="38">
        <v>2.1372415999999999</v>
      </c>
      <c r="AJ216" s="38">
        <v>2</v>
      </c>
      <c r="AK216" s="38"/>
      <c r="AL216" s="50">
        <v>13.912853506854098</v>
      </c>
      <c r="AM216" s="91"/>
      <c r="AN216" s="38"/>
      <c r="AO216" s="40"/>
      <c r="AP216" s="85"/>
      <c r="AQ216" s="84"/>
      <c r="AT216" s="181"/>
      <c r="AU216" s="181"/>
      <c r="AV216" s="181"/>
    </row>
    <row r="217" spans="1:48" s="42" customFormat="1" ht="17.25" customHeight="1" outlineLevel="1" thickBot="1">
      <c r="A217" s="473" t="s">
        <v>336</v>
      </c>
      <c r="B217" s="474"/>
      <c r="C217" s="480" t="s">
        <v>337</v>
      </c>
      <c r="D217" s="481"/>
      <c r="E217" s="481"/>
      <c r="F217" s="481"/>
      <c r="G217" s="482"/>
      <c r="H217" s="46" t="s">
        <v>28</v>
      </c>
      <c r="I217" s="38">
        <v>27.591470439999998</v>
      </c>
      <c r="J217" s="38">
        <v>11.656000009999984</v>
      </c>
      <c r="K217" s="125">
        <v>13.419</v>
      </c>
      <c r="L217" s="126">
        <v>6.8955950000000001</v>
      </c>
      <c r="M217" s="126"/>
      <c r="N217" s="126">
        <v>5.3838089999999994</v>
      </c>
      <c r="O217" s="126"/>
      <c r="P217" s="126">
        <v>11.415025</v>
      </c>
      <c r="Q217" s="126"/>
      <c r="R217" s="126">
        <v>-8.1301093095999981</v>
      </c>
      <c r="S217" s="126">
        <v>0</v>
      </c>
      <c r="T217" s="126">
        <v>40.566000000000003</v>
      </c>
      <c r="U217" s="126">
        <v>0</v>
      </c>
      <c r="V217" s="39">
        <v>8.6783698900000008</v>
      </c>
      <c r="W217" s="126">
        <v>0</v>
      </c>
      <c r="X217" s="126">
        <v>32.867806735162517</v>
      </c>
      <c r="Y217" s="126">
        <v>46.4</v>
      </c>
      <c r="Z217" s="126">
        <v>31.487231420000001</v>
      </c>
      <c r="AA217" s="126"/>
      <c r="AB217" s="126">
        <v>16.559999999999999</v>
      </c>
      <c r="AC217" s="126">
        <v>0</v>
      </c>
      <c r="AD217" s="126">
        <v>21.382400000000001</v>
      </c>
      <c r="AE217" s="126">
        <v>0</v>
      </c>
      <c r="AF217" s="126">
        <v>26.456446000000007</v>
      </c>
      <c r="AG217" s="126">
        <v>0</v>
      </c>
      <c r="AH217" s="126">
        <v>33.664335793530881</v>
      </c>
      <c r="AI217" s="126">
        <v>6.036995953530881</v>
      </c>
      <c r="AJ217" s="126">
        <v>35.950679387130897</v>
      </c>
      <c r="AK217" s="126"/>
      <c r="AL217" s="50">
        <v>134.01386118066179</v>
      </c>
      <c r="AM217" s="127">
        <v>0</v>
      </c>
      <c r="AN217" s="210" t="s">
        <v>338</v>
      </c>
      <c r="AO217" s="128"/>
      <c r="AP217" s="85"/>
      <c r="AQ217" s="84"/>
      <c r="AT217" s="181"/>
      <c r="AU217" s="181"/>
      <c r="AV217" s="181"/>
    </row>
    <row r="218" spans="1:48" s="42" customFormat="1" ht="9" customHeight="1">
      <c r="A218" s="463" t="s">
        <v>339</v>
      </c>
      <c r="B218" s="464"/>
      <c r="C218" s="468" t="s">
        <v>340</v>
      </c>
      <c r="D218" s="469"/>
      <c r="E218" s="469"/>
      <c r="F218" s="469"/>
      <c r="G218" s="470"/>
      <c r="H218" s="56" t="s">
        <v>28</v>
      </c>
      <c r="I218" s="37">
        <v>0.08</v>
      </c>
      <c r="J218" s="37">
        <v>16.876999999999999</v>
      </c>
      <c r="K218" s="110">
        <v>2.5979999999999999</v>
      </c>
      <c r="L218" s="110">
        <v>0</v>
      </c>
      <c r="M218" s="110"/>
      <c r="N218" s="110">
        <v>2.5979999999999999</v>
      </c>
      <c r="O218" s="110"/>
      <c r="P218" s="110">
        <v>0</v>
      </c>
      <c r="Q218" s="110"/>
      <c r="R218" s="110">
        <v>0</v>
      </c>
      <c r="S218" s="110">
        <v>0</v>
      </c>
      <c r="T218" s="110">
        <v>0</v>
      </c>
      <c r="U218" s="110">
        <v>0</v>
      </c>
      <c r="V218" s="110">
        <v>0</v>
      </c>
      <c r="W218" s="110">
        <v>0</v>
      </c>
      <c r="X218" s="110">
        <v>0</v>
      </c>
      <c r="Y218" s="110">
        <v>0</v>
      </c>
      <c r="Z218" s="110">
        <v>0</v>
      </c>
      <c r="AA218" s="110">
        <v>0</v>
      </c>
      <c r="AB218" s="110">
        <v>0</v>
      </c>
      <c r="AC218" s="110">
        <v>0</v>
      </c>
      <c r="AD218" s="110">
        <v>0</v>
      </c>
      <c r="AE218" s="110">
        <v>0</v>
      </c>
      <c r="AF218" s="110">
        <v>0</v>
      </c>
      <c r="AG218" s="110">
        <v>0</v>
      </c>
      <c r="AH218" s="110">
        <v>0</v>
      </c>
      <c r="AI218" s="110">
        <v>0</v>
      </c>
      <c r="AJ218" s="110">
        <v>0</v>
      </c>
      <c r="AK218" s="110"/>
      <c r="AL218" s="110">
        <v>0</v>
      </c>
      <c r="AM218" s="111">
        <v>0</v>
      </c>
      <c r="AN218" s="129"/>
      <c r="AO218" s="92"/>
      <c r="AP218" s="85"/>
      <c r="AQ218" s="84"/>
      <c r="AT218" s="37">
        <v>0</v>
      </c>
      <c r="AU218" s="196"/>
      <c r="AV218" s="196"/>
    </row>
    <row r="219" spans="1:48" s="42" customFormat="1" ht="8.1" customHeight="1" outlineLevel="1">
      <c r="A219" s="437" t="s">
        <v>341</v>
      </c>
      <c r="B219" s="438"/>
      <c r="C219" s="439" t="s">
        <v>342</v>
      </c>
      <c r="D219" s="440"/>
      <c r="E219" s="440"/>
      <c r="F219" s="440"/>
      <c r="G219" s="441"/>
      <c r="H219" s="46" t="s">
        <v>28</v>
      </c>
      <c r="I219" s="38">
        <v>0.08</v>
      </c>
      <c r="J219" s="38">
        <v>16.876999999999999</v>
      </c>
      <c r="K219" s="38">
        <v>2.5979999999999999</v>
      </c>
      <c r="L219" s="38">
        <v>0</v>
      </c>
      <c r="M219" s="38"/>
      <c r="N219" s="38">
        <v>2.5979999999999999</v>
      </c>
      <c r="O219" s="38"/>
      <c r="P219" s="38">
        <v>0</v>
      </c>
      <c r="Q219" s="38"/>
      <c r="R219" s="38">
        <v>0</v>
      </c>
      <c r="S219" s="38"/>
      <c r="T219" s="38">
        <v>0</v>
      </c>
      <c r="U219" s="38"/>
      <c r="V219" s="38">
        <v>0</v>
      </c>
      <c r="W219" s="38"/>
      <c r="X219" s="38">
        <v>0</v>
      </c>
      <c r="Y219" s="38">
        <v>0</v>
      </c>
      <c r="Z219" s="38">
        <v>0</v>
      </c>
      <c r="AA219" s="38"/>
      <c r="AB219" s="38"/>
      <c r="AC219" s="38"/>
      <c r="AD219" s="38"/>
      <c r="AE219" s="38"/>
      <c r="AF219" s="38"/>
      <c r="AG219" s="38"/>
      <c r="AH219" s="38"/>
      <c r="AI219" s="38"/>
      <c r="AJ219" s="38"/>
      <c r="AK219" s="38"/>
      <c r="AL219" s="38">
        <v>0</v>
      </c>
      <c r="AM219" s="90"/>
      <c r="AN219" s="38"/>
      <c r="AO219" s="85">
        <v>2.5979999999999999</v>
      </c>
      <c r="AP219" s="85"/>
      <c r="AQ219" s="84"/>
      <c r="AT219" s="181"/>
      <c r="AU219" s="181"/>
      <c r="AV219" s="181"/>
    </row>
    <row r="220" spans="1:48" s="42" customFormat="1" ht="8.1" customHeight="1" outlineLevel="1">
      <c r="A220" s="437" t="s">
        <v>343</v>
      </c>
      <c r="B220" s="438"/>
      <c r="C220" s="439" t="s">
        <v>344</v>
      </c>
      <c r="D220" s="440"/>
      <c r="E220" s="440"/>
      <c r="F220" s="440"/>
      <c r="G220" s="441"/>
      <c r="H220" s="46" t="s">
        <v>28</v>
      </c>
      <c r="I220" s="38">
        <v>0</v>
      </c>
      <c r="J220" s="38">
        <v>0</v>
      </c>
      <c r="K220" s="38">
        <v>0</v>
      </c>
      <c r="L220" s="38">
        <v>0</v>
      </c>
      <c r="M220" s="38"/>
      <c r="N220" s="38">
        <v>0</v>
      </c>
      <c r="O220" s="38"/>
      <c r="P220" s="38">
        <v>0</v>
      </c>
      <c r="Q220" s="38"/>
      <c r="R220" s="38">
        <v>0</v>
      </c>
      <c r="S220" s="38">
        <v>0</v>
      </c>
      <c r="T220" s="38">
        <v>0</v>
      </c>
      <c r="U220" s="38">
        <v>0</v>
      </c>
      <c r="V220" s="38">
        <v>0</v>
      </c>
      <c r="W220" s="38">
        <v>0</v>
      </c>
      <c r="X220" s="38">
        <v>0</v>
      </c>
      <c r="Y220" s="38">
        <v>0</v>
      </c>
      <c r="Z220" s="38">
        <v>0</v>
      </c>
      <c r="AA220" s="38"/>
      <c r="AB220" s="38"/>
      <c r="AC220" s="38"/>
      <c r="AD220" s="38"/>
      <c r="AE220" s="38"/>
      <c r="AF220" s="38"/>
      <c r="AG220" s="38"/>
      <c r="AH220" s="38"/>
      <c r="AI220" s="38"/>
      <c r="AJ220" s="38"/>
      <c r="AK220" s="38"/>
      <c r="AL220" s="38">
        <v>0</v>
      </c>
      <c r="AM220" s="47">
        <v>0</v>
      </c>
      <c r="AN220" s="38"/>
      <c r="AO220" s="48"/>
      <c r="AP220" s="85"/>
      <c r="AQ220" s="84"/>
      <c r="AT220" s="181"/>
      <c r="AU220" s="181"/>
      <c r="AV220" s="181"/>
    </row>
    <row r="221" spans="1:48" s="42" customFormat="1" ht="16.5" hidden="1" customHeight="1" outlineLevel="2">
      <c r="A221" s="437" t="s">
        <v>345</v>
      </c>
      <c r="B221" s="438"/>
      <c r="C221" s="439" t="s">
        <v>346</v>
      </c>
      <c r="D221" s="440"/>
      <c r="E221" s="440"/>
      <c r="F221" s="440"/>
      <c r="G221" s="441"/>
      <c r="H221" s="46" t="s">
        <v>28</v>
      </c>
      <c r="I221" s="38">
        <v>0</v>
      </c>
      <c r="J221" s="38">
        <v>0</v>
      </c>
      <c r="K221" s="38">
        <v>0</v>
      </c>
      <c r="L221" s="38">
        <v>0</v>
      </c>
      <c r="M221" s="38"/>
      <c r="N221" s="38">
        <v>0</v>
      </c>
      <c r="O221" s="38"/>
      <c r="P221" s="38">
        <v>0</v>
      </c>
      <c r="Q221" s="38"/>
      <c r="R221" s="38">
        <v>0</v>
      </c>
      <c r="S221" s="38"/>
      <c r="T221" s="38">
        <v>0</v>
      </c>
      <c r="U221" s="38">
        <v>0</v>
      </c>
      <c r="V221" s="38">
        <v>0</v>
      </c>
      <c r="W221" s="38">
        <v>0</v>
      </c>
      <c r="X221" s="38">
        <v>0</v>
      </c>
      <c r="Y221" s="38">
        <v>0</v>
      </c>
      <c r="Z221" s="38">
        <v>0</v>
      </c>
      <c r="AA221" s="38"/>
      <c r="AB221" s="38"/>
      <c r="AC221" s="38"/>
      <c r="AD221" s="38"/>
      <c r="AE221" s="38"/>
      <c r="AF221" s="38"/>
      <c r="AG221" s="38"/>
      <c r="AH221" s="38"/>
      <c r="AI221" s="38"/>
      <c r="AJ221" s="38"/>
      <c r="AK221" s="38"/>
      <c r="AL221" s="38">
        <v>0</v>
      </c>
      <c r="AM221" s="47">
        <v>0</v>
      </c>
      <c r="AN221" s="38"/>
      <c r="AO221" s="48"/>
      <c r="AP221" s="85"/>
      <c r="AQ221" s="84"/>
      <c r="AT221" s="181"/>
      <c r="AU221" s="181"/>
      <c r="AV221" s="181"/>
    </row>
    <row r="222" spans="1:48" s="42" customFormat="1" ht="8.1" hidden="1" customHeight="1" outlineLevel="2">
      <c r="A222" s="437" t="s">
        <v>347</v>
      </c>
      <c r="B222" s="438"/>
      <c r="C222" s="439" t="s">
        <v>348</v>
      </c>
      <c r="D222" s="440"/>
      <c r="E222" s="440"/>
      <c r="F222" s="440"/>
      <c r="G222" s="441"/>
      <c r="H222" s="46" t="s">
        <v>28</v>
      </c>
      <c r="I222" s="38">
        <v>0</v>
      </c>
      <c r="J222" s="38">
        <v>0</v>
      </c>
      <c r="K222" s="38">
        <v>0</v>
      </c>
      <c r="L222" s="38">
        <v>0</v>
      </c>
      <c r="M222" s="38"/>
      <c r="N222" s="38">
        <v>0</v>
      </c>
      <c r="O222" s="38"/>
      <c r="P222" s="38">
        <v>0</v>
      </c>
      <c r="Q222" s="38"/>
      <c r="R222" s="38">
        <v>0</v>
      </c>
      <c r="S222" s="38"/>
      <c r="T222" s="38">
        <v>0</v>
      </c>
      <c r="U222" s="38">
        <v>0</v>
      </c>
      <c r="V222" s="38">
        <v>0</v>
      </c>
      <c r="W222" s="38">
        <v>0</v>
      </c>
      <c r="X222" s="38">
        <v>0</v>
      </c>
      <c r="Y222" s="38">
        <v>0</v>
      </c>
      <c r="Z222" s="38">
        <v>0</v>
      </c>
      <c r="AA222" s="38"/>
      <c r="AB222" s="38"/>
      <c r="AC222" s="38"/>
      <c r="AD222" s="38"/>
      <c r="AE222" s="38"/>
      <c r="AF222" s="38"/>
      <c r="AG222" s="38"/>
      <c r="AH222" s="38"/>
      <c r="AI222" s="38"/>
      <c r="AJ222" s="38"/>
      <c r="AK222" s="38"/>
      <c r="AL222" s="38">
        <v>0</v>
      </c>
      <c r="AM222" s="47">
        <v>0</v>
      </c>
      <c r="AN222" s="38"/>
      <c r="AO222" s="48"/>
      <c r="AP222" s="85"/>
      <c r="AQ222" s="84"/>
      <c r="AT222" s="181"/>
      <c r="AU222" s="181"/>
      <c r="AV222" s="181"/>
    </row>
    <row r="223" spans="1:48" s="42" customFormat="1" ht="8.1" hidden="1" customHeight="1" outlineLevel="2">
      <c r="A223" s="437" t="s">
        <v>349</v>
      </c>
      <c r="B223" s="438"/>
      <c r="C223" s="439" t="s">
        <v>350</v>
      </c>
      <c r="D223" s="440"/>
      <c r="E223" s="440"/>
      <c r="F223" s="440"/>
      <c r="G223" s="441"/>
      <c r="H223" s="46" t="s">
        <v>28</v>
      </c>
      <c r="I223" s="38">
        <v>0</v>
      </c>
      <c r="J223" s="38">
        <v>0</v>
      </c>
      <c r="K223" s="38">
        <v>0</v>
      </c>
      <c r="L223" s="38">
        <v>0</v>
      </c>
      <c r="M223" s="38"/>
      <c r="N223" s="38">
        <v>0</v>
      </c>
      <c r="O223" s="38"/>
      <c r="P223" s="38">
        <v>0</v>
      </c>
      <c r="Q223" s="38"/>
      <c r="R223" s="38">
        <v>0</v>
      </c>
      <c r="S223" s="38"/>
      <c r="T223" s="38">
        <v>0</v>
      </c>
      <c r="U223" s="38">
        <v>0</v>
      </c>
      <c r="V223" s="38">
        <v>0</v>
      </c>
      <c r="W223" s="38">
        <v>0</v>
      </c>
      <c r="X223" s="38">
        <v>0</v>
      </c>
      <c r="Y223" s="38">
        <v>0</v>
      </c>
      <c r="Z223" s="38">
        <v>0</v>
      </c>
      <c r="AA223" s="38"/>
      <c r="AB223" s="38"/>
      <c r="AC223" s="38"/>
      <c r="AD223" s="38"/>
      <c r="AE223" s="38"/>
      <c r="AF223" s="38"/>
      <c r="AG223" s="38"/>
      <c r="AH223" s="38"/>
      <c r="AI223" s="38"/>
      <c r="AJ223" s="38"/>
      <c r="AK223" s="38"/>
      <c r="AL223" s="38">
        <v>0</v>
      </c>
      <c r="AM223" s="47">
        <v>0</v>
      </c>
      <c r="AN223" s="38"/>
      <c r="AO223" s="48"/>
      <c r="AP223" s="85"/>
      <c r="AQ223" s="84"/>
      <c r="AT223" s="181"/>
      <c r="AU223" s="181"/>
      <c r="AV223" s="181"/>
    </row>
    <row r="224" spans="1:48" s="42" customFormat="1" ht="8.1" customHeight="1" outlineLevel="1" collapsed="1" thickBot="1">
      <c r="A224" s="473" t="s">
        <v>351</v>
      </c>
      <c r="B224" s="474"/>
      <c r="C224" s="480" t="s">
        <v>352</v>
      </c>
      <c r="D224" s="481"/>
      <c r="E224" s="481"/>
      <c r="F224" s="481"/>
      <c r="G224" s="482"/>
      <c r="H224" s="46" t="s">
        <v>28</v>
      </c>
      <c r="I224" s="38"/>
      <c r="J224" s="38"/>
      <c r="K224" s="38">
        <v>0</v>
      </c>
      <c r="L224" s="38">
        <v>0</v>
      </c>
      <c r="M224" s="38"/>
      <c r="N224" s="38">
        <v>0</v>
      </c>
      <c r="O224" s="38"/>
      <c r="P224" s="38">
        <v>0</v>
      </c>
      <c r="Q224" s="38"/>
      <c r="R224" s="38"/>
      <c r="S224" s="38"/>
      <c r="T224" s="38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F224" s="38"/>
      <c r="AG224" s="38"/>
      <c r="AH224" s="38"/>
      <c r="AI224" s="38"/>
      <c r="AJ224" s="38"/>
      <c r="AK224" s="38"/>
      <c r="AL224" s="38">
        <v>0</v>
      </c>
      <c r="AM224" s="47">
        <v>0</v>
      </c>
      <c r="AN224" s="38"/>
      <c r="AO224" s="48"/>
      <c r="AP224" s="85"/>
      <c r="AQ224" s="84"/>
      <c r="AT224" s="181"/>
      <c r="AU224" s="181"/>
      <c r="AV224" s="181"/>
    </row>
    <row r="225" spans="1:54" s="42" customFormat="1" ht="8.25" customHeight="1">
      <c r="A225" s="463" t="s">
        <v>353</v>
      </c>
      <c r="B225" s="464"/>
      <c r="C225" s="468" t="s">
        <v>354</v>
      </c>
      <c r="D225" s="469"/>
      <c r="E225" s="469"/>
      <c r="F225" s="469"/>
      <c r="G225" s="470"/>
      <c r="H225" s="56" t="s">
        <v>28</v>
      </c>
      <c r="I225" s="37">
        <v>21.91</v>
      </c>
      <c r="J225" s="37">
        <v>59.337000000000003</v>
      </c>
      <c r="K225" s="37">
        <v>20.13514</v>
      </c>
      <c r="L225" s="37">
        <v>0</v>
      </c>
      <c r="M225" s="37"/>
      <c r="N225" s="37">
        <v>0</v>
      </c>
      <c r="O225" s="37"/>
      <c r="P225" s="37">
        <v>0</v>
      </c>
      <c r="Q225" s="37"/>
      <c r="R225" s="37">
        <v>20</v>
      </c>
      <c r="S225" s="37">
        <v>0</v>
      </c>
      <c r="T225" s="37">
        <v>50.024999999999999</v>
      </c>
      <c r="U225" s="37">
        <v>0</v>
      </c>
      <c r="V225" s="37">
        <v>20.399999999999999</v>
      </c>
      <c r="W225" s="37">
        <v>0</v>
      </c>
      <c r="X225" s="37">
        <v>50.482999999999997</v>
      </c>
      <c r="Y225" s="37">
        <v>43.4</v>
      </c>
      <c r="Z225" s="37">
        <v>52.523050000000005</v>
      </c>
      <c r="AA225" s="37">
        <v>0</v>
      </c>
      <c r="AB225" s="37">
        <v>52.472999999999999</v>
      </c>
      <c r="AC225" s="37">
        <v>0</v>
      </c>
      <c r="AD225" s="37">
        <v>52.504000000000005</v>
      </c>
      <c r="AE225" s="37">
        <v>0</v>
      </c>
      <c r="AF225" s="37">
        <v>52.214999999999989</v>
      </c>
      <c r="AG225" s="37">
        <v>0</v>
      </c>
      <c r="AH225" s="37">
        <v>52.575000000000003</v>
      </c>
      <c r="AI225" s="37">
        <v>0</v>
      </c>
      <c r="AJ225" s="37">
        <v>52.312999999999995</v>
      </c>
      <c r="AK225" s="37"/>
      <c r="AL225" s="37">
        <v>262.08</v>
      </c>
      <c r="AM225" s="90">
        <v>0</v>
      </c>
      <c r="AN225" s="37"/>
      <c r="AO225" s="92"/>
      <c r="AP225" s="85"/>
      <c r="AQ225" s="98"/>
      <c r="AR225" s="57"/>
      <c r="AT225" s="37">
        <v>-7.0829999999999984</v>
      </c>
      <c r="AU225" s="196">
        <v>-0.16320276497695849</v>
      </c>
      <c r="AV225" s="196"/>
    </row>
    <row r="226" spans="1:54" s="42" customFormat="1" ht="8.1" customHeight="1" outlineLevel="1">
      <c r="A226" s="437" t="s">
        <v>355</v>
      </c>
      <c r="B226" s="438"/>
      <c r="C226" s="439" t="s">
        <v>356</v>
      </c>
      <c r="D226" s="440"/>
      <c r="E226" s="440"/>
      <c r="F226" s="440"/>
      <c r="G226" s="441"/>
      <c r="H226" s="46" t="s">
        <v>28</v>
      </c>
      <c r="I226" s="38">
        <v>21.91</v>
      </c>
      <c r="J226" s="38">
        <v>29.337000000000003</v>
      </c>
      <c r="K226" s="38">
        <v>20.13514</v>
      </c>
      <c r="L226" s="38">
        <v>0</v>
      </c>
      <c r="M226" s="38"/>
      <c r="N226" s="38">
        <v>0</v>
      </c>
      <c r="O226" s="38"/>
      <c r="P226" s="38">
        <v>0</v>
      </c>
      <c r="Q226" s="38"/>
      <c r="R226" s="38">
        <v>0</v>
      </c>
      <c r="S226" s="38">
        <v>0</v>
      </c>
      <c r="T226" s="38">
        <v>50.024999999999999</v>
      </c>
      <c r="U226" s="38">
        <v>0</v>
      </c>
      <c r="V226" s="39">
        <v>20.399999999999999</v>
      </c>
      <c r="W226" s="38">
        <v>0</v>
      </c>
      <c r="X226" s="38">
        <v>50.482999999999997</v>
      </c>
      <c r="Y226" s="38">
        <v>43.4</v>
      </c>
      <c r="Z226" s="38">
        <v>52.523050000000005</v>
      </c>
      <c r="AA226" s="38">
        <v>0</v>
      </c>
      <c r="AB226" s="173">
        <v>52.472999999999999</v>
      </c>
      <c r="AC226" s="173">
        <v>0</v>
      </c>
      <c r="AD226" s="173">
        <v>52.504000000000005</v>
      </c>
      <c r="AE226" s="173">
        <v>0</v>
      </c>
      <c r="AF226" s="173">
        <v>52.214999999999989</v>
      </c>
      <c r="AG226" s="173">
        <v>0</v>
      </c>
      <c r="AH226" s="173">
        <v>52.575000000000003</v>
      </c>
      <c r="AI226" s="173">
        <v>0</v>
      </c>
      <c r="AJ226" s="173">
        <v>52.312999999999995</v>
      </c>
      <c r="AK226" s="38"/>
      <c r="AL226" s="50">
        <v>262.08</v>
      </c>
      <c r="AM226" s="90">
        <v>0</v>
      </c>
      <c r="AN226" s="208"/>
      <c r="AP226" s="92" t="s">
        <v>357</v>
      </c>
      <c r="AQ226" s="84"/>
      <c r="AT226" s="181"/>
      <c r="AU226" s="181"/>
      <c r="AV226" s="181"/>
      <c r="BB226" s="402">
        <v>24.31851</v>
      </c>
    </row>
    <row r="227" spans="1:54" s="42" customFormat="1" ht="7.5" customHeight="1" outlineLevel="1">
      <c r="A227" s="437" t="s">
        <v>358</v>
      </c>
      <c r="B227" s="438"/>
      <c r="C227" s="439" t="s">
        <v>359</v>
      </c>
      <c r="D227" s="440"/>
      <c r="E227" s="440"/>
      <c r="F227" s="440"/>
      <c r="G227" s="441"/>
      <c r="H227" s="46" t="s">
        <v>28</v>
      </c>
      <c r="I227" s="38">
        <v>0.20300000000000001</v>
      </c>
      <c r="J227" s="38">
        <v>6.702</v>
      </c>
      <c r="K227" s="38">
        <v>0</v>
      </c>
      <c r="L227" s="38">
        <v>0</v>
      </c>
      <c r="M227" s="38">
        <v>0</v>
      </c>
      <c r="N227" s="38">
        <v>0</v>
      </c>
      <c r="O227" s="38"/>
      <c r="P227" s="38">
        <v>0</v>
      </c>
      <c r="Q227" s="38"/>
      <c r="R227" s="38">
        <v>0</v>
      </c>
      <c r="S227" s="38"/>
      <c r="T227" s="38">
        <v>6.4630000000000001</v>
      </c>
      <c r="U227" s="38"/>
      <c r="V227" s="39"/>
      <c r="W227" s="38"/>
      <c r="X227" s="38">
        <v>43.165999999999997</v>
      </c>
      <c r="Y227" s="38">
        <v>40</v>
      </c>
      <c r="Z227" s="38">
        <v>6.7389999999999999</v>
      </c>
      <c r="AA227" s="38"/>
      <c r="AB227" s="38">
        <v>44.658999999999999</v>
      </c>
      <c r="AC227" s="38"/>
      <c r="AD227" s="38">
        <v>27.937999999999999</v>
      </c>
      <c r="AE227" s="38"/>
      <c r="AF227" s="38">
        <v>38.911999999999992</v>
      </c>
      <c r="AG227" s="38"/>
      <c r="AH227" s="38">
        <v>34.555000000000007</v>
      </c>
      <c r="AI227" s="38"/>
      <c r="AJ227" s="38">
        <v>35.427999999999997</v>
      </c>
      <c r="AK227" s="38"/>
      <c r="AL227" s="50">
        <v>181.49199999999999</v>
      </c>
      <c r="AM227" s="91"/>
      <c r="AN227" s="209" t="s">
        <v>360</v>
      </c>
      <c r="AO227" s="92"/>
      <c r="AP227" s="85"/>
      <c r="AQ227" s="84"/>
      <c r="AT227" s="181"/>
      <c r="AU227" s="181"/>
      <c r="AV227" s="181"/>
    </row>
    <row r="228" spans="1:54" s="42" customFormat="1" ht="8.25" customHeight="1" outlineLevel="1">
      <c r="A228" s="437" t="s">
        <v>361</v>
      </c>
      <c r="B228" s="438"/>
      <c r="C228" s="439" t="s">
        <v>362</v>
      </c>
      <c r="D228" s="440"/>
      <c r="E228" s="440"/>
      <c r="F228" s="440"/>
      <c r="G228" s="441"/>
      <c r="H228" s="46" t="s">
        <v>28</v>
      </c>
      <c r="I228" s="38">
        <v>11.178000000000001</v>
      </c>
      <c r="J228" s="38">
        <v>10.916</v>
      </c>
      <c r="K228" s="38">
        <v>0</v>
      </c>
      <c r="L228" s="38">
        <v>0</v>
      </c>
      <c r="M228" s="38">
        <v>0</v>
      </c>
      <c r="N228" s="38">
        <v>0</v>
      </c>
      <c r="O228" s="38">
        <v>0</v>
      </c>
      <c r="P228" s="38">
        <v>0</v>
      </c>
      <c r="Q228" s="38">
        <v>0</v>
      </c>
      <c r="R228" s="38">
        <v>0</v>
      </c>
      <c r="S228" s="38"/>
      <c r="T228" s="38">
        <v>6.016</v>
      </c>
      <c r="U228" s="38"/>
      <c r="V228" s="39"/>
      <c r="W228" s="38"/>
      <c r="X228" s="38">
        <v>2.7890000000000001</v>
      </c>
      <c r="Y228" s="38"/>
      <c r="Z228" s="38">
        <v>38.260000000000005</v>
      </c>
      <c r="AA228" s="38"/>
      <c r="AB228" s="38">
        <v>0</v>
      </c>
      <c r="AC228" s="38"/>
      <c r="AD228" s="38">
        <v>0</v>
      </c>
      <c r="AE228" s="38"/>
      <c r="AF228" s="38">
        <v>0</v>
      </c>
      <c r="AG228" s="38"/>
      <c r="AH228" s="38">
        <v>0</v>
      </c>
      <c r="AI228" s="38"/>
      <c r="AJ228" s="38">
        <v>0</v>
      </c>
      <c r="AK228" s="38"/>
      <c r="AL228" s="50">
        <v>0</v>
      </c>
      <c r="AM228" s="91"/>
      <c r="AN228" s="208"/>
      <c r="AO228" s="92"/>
      <c r="AP228" s="85"/>
      <c r="AQ228" s="84"/>
      <c r="AT228" s="181"/>
      <c r="AU228" s="181"/>
      <c r="AV228" s="181"/>
    </row>
    <row r="229" spans="1:54" s="42" customFormat="1" ht="8.1" customHeight="1" outlineLevel="1">
      <c r="A229" s="437" t="s">
        <v>363</v>
      </c>
      <c r="B229" s="438"/>
      <c r="C229" s="439" t="s">
        <v>364</v>
      </c>
      <c r="D229" s="440"/>
      <c r="E229" s="440"/>
      <c r="F229" s="440"/>
      <c r="G229" s="441"/>
      <c r="H229" s="46" t="s">
        <v>28</v>
      </c>
      <c r="I229" s="38">
        <v>8.2140000000000004</v>
      </c>
      <c r="J229" s="38">
        <v>6.298</v>
      </c>
      <c r="K229" s="38">
        <v>5.2990000000000004</v>
      </c>
      <c r="L229" s="38">
        <v>0</v>
      </c>
      <c r="M229" s="38">
        <v>0</v>
      </c>
      <c r="N229" s="38">
        <v>0</v>
      </c>
      <c r="O229" s="38">
        <v>0</v>
      </c>
      <c r="P229" s="38">
        <v>0</v>
      </c>
      <c r="Q229" s="38">
        <v>0</v>
      </c>
      <c r="R229" s="38">
        <v>0</v>
      </c>
      <c r="S229" s="38"/>
      <c r="T229" s="38">
        <v>0</v>
      </c>
      <c r="U229" s="38"/>
      <c r="V229" s="39"/>
      <c r="W229" s="38"/>
      <c r="X229" s="38">
        <v>0</v>
      </c>
      <c r="Y229" s="38"/>
      <c r="Z229" s="38">
        <v>0</v>
      </c>
      <c r="AA229" s="38"/>
      <c r="AB229" s="38"/>
      <c r="AC229" s="38"/>
      <c r="AD229" s="38"/>
      <c r="AE229" s="38"/>
      <c r="AF229" s="38"/>
      <c r="AG229" s="38"/>
      <c r="AH229" s="38"/>
      <c r="AI229" s="38"/>
      <c r="AJ229" s="38"/>
      <c r="AK229" s="38"/>
      <c r="AL229" s="50">
        <v>0</v>
      </c>
      <c r="AM229" s="91"/>
      <c r="AN229" s="208"/>
      <c r="AO229" s="92"/>
      <c r="AP229" s="85"/>
      <c r="AQ229" s="84"/>
      <c r="AT229" s="181"/>
      <c r="AU229" s="181"/>
      <c r="AV229" s="181"/>
    </row>
    <row r="230" spans="1:54" s="42" customFormat="1" ht="14.25" customHeight="1" outlineLevel="1">
      <c r="A230" s="437" t="s">
        <v>365</v>
      </c>
      <c r="B230" s="438"/>
      <c r="C230" s="439" t="s">
        <v>366</v>
      </c>
      <c r="D230" s="440"/>
      <c r="E230" s="440"/>
      <c r="F230" s="440"/>
      <c r="G230" s="441"/>
      <c r="H230" s="46" t="s">
        <v>28</v>
      </c>
      <c r="I230" s="38">
        <v>2.3149999999999999</v>
      </c>
      <c r="J230" s="38">
        <v>5.4210000000000003</v>
      </c>
      <c r="K230" s="38">
        <v>14.836139999999999</v>
      </c>
      <c r="L230" s="38">
        <v>0</v>
      </c>
      <c r="M230" s="38">
        <v>0</v>
      </c>
      <c r="N230" s="38">
        <v>0</v>
      </c>
      <c r="O230" s="38">
        <v>0</v>
      </c>
      <c r="P230" s="38">
        <v>0</v>
      </c>
      <c r="Q230" s="38">
        <v>0</v>
      </c>
      <c r="R230" s="38">
        <v>0</v>
      </c>
      <c r="S230" s="38"/>
      <c r="T230" s="38">
        <v>37.545999999999999</v>
      </c>
      <c r="U230" s="38"/>
      <c r="V230" s="115">
        <v>20.399999999999999</v>
      </c>
      <c r="W230" s="38"/>
      <c r="X230" s="38">
        <v>4.5279999999999996</v>
      </c>
      <c r="Y230" s="38">
        <v>3.4</v>
      </c>
      <c r="Z230" s="38">
        <v>7.5240500000000008</v>
      </c>
      <c r="AA230" s="38"/>
      <c r="AB230" s="38">
        <v>7.8140000000000001</v>
      </c>
      <c r="AC230" s="38"/>
      <c r="AD230" s="38">
        <v>24.566000000000003</v>
      </c>
      <c r="AE230" s="38"/>
      <c r="AF230" s="38">
        <v>13.303000000000001</v>
      </c>
      <c r="AG230" s="38"/>
      <c r="AH230" s="38">
        <v>18.02</v>
      </c>
      <c r="AI230" s="38"/>
      <c r="AJ230" s="38">
        <v>16.884999999999998</v>
      </c>
      <c r="AK230" s="38"/>
      <c r="AL230" s="50">
        <v>80.587999999999994</v>
      </c>
      <c r="AM230" s="91"/>
      <c r="AN230" s="208"/>
      <c r="AO230" s="92"/>
      <c r="AP230" s="85"/>
      <c r="AQ230" s="84"/>
      <c r="AT230" s="181"/>
      <c r="AU230" s="181"/>
      <c r="AV230" s="181"/>
    </row>
    <row r="231" spans="1:54" s="42" customFormat="1" ht="8.1" hidden="1" customHeight="1" outlineLevel="2">
      <c r="A231" s="437" t="s">
        <v>367</v>
      </c>
      <c r="B231" s="438"/>
      <c r="C231" s="439" t="s">
        <v>368</v>
      </c>
      <c r="D231" s="440"/>
      <c r="E231" s="440"/>
      <c r="F231" s="440"/>
      <c r="G231" s="441"/>
      <c r="H231" s="46" t="s">
        <v>28</v>
      </c>
      <c r="I231" s="38">
        <v>0</v>
      </c>
      <c r="J231" s="38">
        <v>0</v>
      </c>
      <c r="K231" s="38">
        <v>0</v>
      </c>
      <c r="L231" s="38">
        <v>0</v>
      </c>
      <c r="M231" s="38">
        <v>0</v>
      </c>
      <c r="N231" s="38">
        <v>0</v>
      </c>
      <c r="O231" s="38">
        <v>0</v>
      </c>
      <c r="P231" s="38">
        <v>0</v>
      </c>
      <c r="Q231" s="38">
        <v>0</v>
      </c>
      <c r="R231" s="38">
        <v>0</v>
      </c>
      <c r="S231" s="38"/>
      <c r="T231" s="38">
        <v>0</v>
      </c>
      <c r="U231" s="38">
        <v>0</v>
      </c>
      <c r="V231" s="39">
        <v>0</v>
      </c>
      <c r="W231" s="38">
        <v>0</v>
      </c>
      <c r="X231" s="38">
        <v>0</v>
      </c>
      <c r="Y231" s="38">
        <v>0</v>
      </c>
      <c r="Z231" s="38"/>
      <c r="AA231" s="38"/>
      <c r="AB231" s="38"/>
      <c r="AC231" s="38"/>
      <c r="AD231" s="38"/>
      <c r="AE231" s="38"/>
      <c r="AF231" s="38"/>
      <c r="AG231" s="38"/>
      <c r="AH231" s="38"/>
      <c r="AI231" s="38"/>
      <c r="AJ231" s="38"/>
      <c r="AK231" s="38"/>
      <c r="AL231" s="50">
        <v>0</v>
      </c>
      <c r="AM231" s="47">
        <v>0</v>
      </c>
      <c r="AN231" s="208"/>
      <c r="AO231" s="48"/>
      <c r="AP231" s="85"/>
      <c r="AQ231" s="84"/>
      <c r="AT231" s="181"/>
      <c r="AU231" s="181"/>
      <c r="AV231" s="181"/>
    </row>
    <row r="232" spans="1:54" s="42" customFormat="1" ht="4.5" hidden="1" customHeight="1" outlineLevel="2">
      <c r="A232" s="437" t="s">
        <v>369</v>
      </c>
      <c r="B232" s="438"/>
      <c r="C232" s="439" t="s">
        <v>370</v>
      </c>
      <c r="D232" s="440"/>
      <c r="E232" s="440"/>
      <c r="F232" s="440"/>
      <c r="G232" s="441"/>
      <c r="H232" s="46" t="s">
        <v>28</v>
      </c>
      <c r="I232" s="38">
        <v>0</v>
      </c>
      <c r="J232" s="38">
        <v>0</v>
      </c>
      <c r="K232" s="38">
        <v>0</v>
      </c>
      <c r="L232" s="38">
        <v>0</v>
      </c>
      <c r="M232" s="38">
        <v>0</v>
      </c>
      <c r="N232" s="38">
        <v>0</v>
      </c>
      <c r="O232" s="38">
        <v>0</v>
      </c>
      <c r="P232" s="38">
        <v>0</v>
      </c>
      <c r="Q232" s="38">
        <v>0</v>
      </c>
      <c r="R232" s="38">
        <v>0</v>
      </c>
      <c r="S232" s="38"/>
      <c r="T232" s="38">
        <v>0</v>
      </c>
      <c r="U232" s="38">
        <v>0</v>
      </c>
      <c r="V232" s="39">
        <v>0</v>
      </c>
      <c r="W232" s="38">
        <v>0</v>
      </c>
      <c r="X232" s="38">
        <v>0</v>
      </c>
      <c r="Y232" s="38">
        <v>0</v>
      </c>
      <c r="Z232" s="38"/>
      <c r="AA232" s="38"/>
      <c r="AB232" s="38"/>
      <c r="AC232" s="38"/>
      <c r="AD232" s="38"/>
      <c r="AE232" s="38"/>
      <c r="AF232" s="38"/>
      <c r="AG232" s="38"/>
      <c r="AH232" s="38"/>
      <c r="AI232" s="38"/>
      <c r="AJ232" s="38"/>
      <c r="AK232" s="38"/>
      <c r="AL232" s="50">
        <v>0</v>
      </c>
      <c r="AM232" s="47">
        <v>0</v>
      </c>
      <c r="AN232" s="208"/>
      <c r="AO232" s="48"/>
      <c r="AP232" s="85"/>
      <c r="AQ232" s="84"/>
      <c r="AT232" s="181"/>
      <c r="AU232" s="181"/>
      <c r="AV232" s="181"/>
    </row>
    <row r="233" spans="1:54" s="42" customFormat="1" ht="8.1" customHeight="1" outlineLevel="1" collapsed="1">
      <c r="A233" s="437" t="s">
        <v>371</v>
      </c>
      <c r="B233" s="438"/>
      <c r="C233" s="439" t="s">
        <v>372</v>
      </c>
      <c r="D233" s="440"/>
      <c r="E233" s="440"/>
      <c r="F233" s="440"/>
      <c r="G233" s="441"/>
      <c r="H233" s="46" t="s">
        <v>28</v>
      </c>
      <c r="I233" s="38">
        <v>0</v>
      </c>
      <c r="J233" s="38">
        <v>0</v>
      </c>
      <c r="K233" s="38">
        <v>0</v>
      </c>
      <c r="L233" s="38">
        <v>0</v>
      </c>
      <c r="M233" s="38">
        <v>0</v>
      </c>
      <c r="N233" s="38">
        <v>0</v>
      </c>
      <c r="O233" s="38">
        <v>0</v>
      </c>
      <c r="P233" s="38">
        <v>0</v>
      </c>
      <c r="Q233" s="38">
        <v>0</v>
      </c>
      <c r="R233" s="38">
        <v>0</v>
      </c>
      <c r="S233" s="38">
        <v>0</v>
      </c>
      <c r="T233" s="38">
        <v>0</v>
      </c>
      <c r="U233" s="38">
        <v>0</v>
      </c>
      <c r="V233" s="39">
        <v>0</v>
      </c>
      <c r="W233" s="38">
        <v>0</v>
      </c>
      <c r="X233" s="38">
        <v>0</v>
      </c>
      <c r="Y233" s="38">
        <v>0</v>
      </c>
      <c r="Z233" s="38">
        <v>0</v>
      </c>
      <c r="AA233" s="38"/>
      <c r="AB233" s="38"/>
      <c r="AC233" s="38"/>
      <c r="AD233" s="38"/>
      <c r="AE233" s="38"/>
      <c r="AF233" s="38"/>
      <c r="AG233" s="38"/>
      <c r="AH233" s="38"/>
      <c r="AI233" s="38"/>
      <c r="AJ233" s="38"/>
      <c r="AK233" s="38"/>
      <c r="AL233" s="50">
        <v>0</v>
      </c>
      <c r="AM233" s="39">
        <v>0</v>
      </c>
      <c r="AN233" s="208"/>
      <c r="AO233" s="92"/>
      <c r="AP233" s="85"/>
      <c r="AQ233" s="84"/>
      <c r="AT233" s="181"/>
      <c r="AU233" s="181"/>
      <c r="AV233" s="181"/>
    </row>
    <row r="234" spans="1:54" s="42" customFormat="1" ht="8.1" customHeight="1" outlineLevel="1">
      <c r="A234" s="437" t="s">
        <v>373</v>
      </c>
      <c r="B234" s="438"/>
      <c r="C234" s="439" t="s">
        <v>374</v>
      </c>
      <c r="D234" s="440"/>
      <c r="E234" s="440"/>
      <c r="F234" s="440"/>
      <c r="G234" s="441"/>
      <c r="H234" s="46" t="s">
        <v>28</v>
      </c>
      <c r="I234" s="38">
        <v>0</v>
      </c>
      <c r="J234" s="38">
        <v>30</v>
      </c>
      <c r="K234" s="38"/>
      <c r="L234" s="38">
        <v>0</v>
      </c>
      <c r="M234" s="38">
        <v>0</v>
      </c>
      <c r="N234" s="38">
        <v>0</v>
      </c>
      <c r="O234" s="38">
        <v>0</v>
      </c>
      <c r="P234" s="38">
        <v>0</v>
      </c>
      <c r="Q234" s="38">
        <v>0</v>
      </c>
      <c r="R234" s="38">
        <v>20</v>
      </c>
      <c r="S234" s="38"/>
      <c r="T234" s="38">
        <v>0</v>
      </c>
      <c r="U234" s="38">
        <v>0</v>
      </c>
      <c r="V234" s="39">
        <v>0</v>
      </c>
      <c r="W234" s="38">
        <v>0</v>
      </c>
      <c r="X234" s="38">
        <v>0</v>
      </c>
      <c r="Y234" s="38">
        <v>0</v>
      </c>
      <c r="Z234" s="38">
        <v>0</v>
      </c>
      <c r="AA234" s="38"/>
      <c r="AB234" s="38"/>
      <c r="AC234" s="38"/>
      <c r="AD234" s="38"/>
      <c r="AE234" s="38"/>
      <c r="AF234" s="38"/>
      <c r="AG234" s="38"/>
      <c r="AH234" s="38"/>
      <c r="AI234" s="38"/>
      <c r="AJ234" s="38"/>
      <c r="AK234" s="38"/>
      <c r="AL234" s="50">
        <v>0</v>
      </c>
      <c r="AM234" s="130">
        <v>0</v>
      </c>
      <c r="AN234" s="208"/>
      <c r="AO234" s="92"/>
      <c r="AP234" s="85"/>
      <c r="AQ234" s="84"/>
      <c r="AT234" s="181"/>
      <c r="AU234" s="181"/>
      <c r="AV234" s="181"/>
    </row>
    <row r="235" spans="1:54" s="42" customFormat="1" ht="8.1" customHeight="1" outlineLevel="1">
      <c r="A235" s="437" t="s">
        <v>375</v>
      </c>
      <c r="B235" s="438"/>
      <c r="C235" s="439" t="s">
        <v>135</v>
      </c>
      <c r="D235" s="440"/>
      <c r="E235" s="440"/>
      <c r="F235" s="440"/>
      <c r="G235" s="441"/>
      <c r="H235" s="46" t="s">
        <v>255</v>
      </c>
      <c r="I235" s="38">
        <v>0</v>
      </c>
      <c r="J235" s="38">
        <v>0</v>
      </c>
      <c r="K235" s="38">
        <v>0</v>
      </c>
      <c r="L235" s="38">
        <v>0</v>
      </c>
      <c r="M235" s="38">
        <v>0</v>
      </c>
      <c r="N235" s="38">
        <v>0</v>
      </c>
      <c r="O235" s="38">
        <v>0</v>
      </c>
      <c r="P235" s="38">
        <v>0</v>
      </c>
      <c r="Q235" s="38">
        <v>0</v>
      </c>
      <c r="R235" s="38">
        <v>0</v>
      </c>
      <c r="S235" s="38">
        <v>0</v>
      </c>
      <c r="T235" s="38">
        <v>0</v>
      </c>
      <c r="U235" s="38">
        <v>0</v>
      </c>
      <c r="V235" s="39">
        <v>0</v>
      </c>
      <c r="W235" s="38">
        <v>0</v>
      </c>
      <c r="X235" s="38">
        <v>0</v>
      </c>
      <c r="Y235" s="38">
        <v>0</v>
      </c>
      <c r="Z235" s="38">
        <v>0</v>
      </c>
      <c r="AA235" s="38"/>
      <c r="AB235" s="38"/>
      <c r="AC235" s="38"/>
      <c r="AD235" s="38"/>
      <c r="AE235" s="38"/>
      <c r="AF235" s="38"/>
      <c r="AG235" s="38"/>
      <c r="AH235" s="38"/>
      <c r="AI235" s="38"/>
      <c r="AJ235" s="38"/>
      <c r="AK235" s="38"/>
      <c r="AL235" s="50">
        <v>0</v>
      </c>
      <c r="AM235" s="90">
        <v>0</v>
      </c>
      <c r="AN235" s="208"/>
      <c r="AO235" s="92"/>
      <c r="AP235" s="85"/>
      <c r="AQ235" s="84"/>
      <c r="AT235" s="181"/>
      <c r="AU235" s="181"/>
      <c r="AV235" s="181"/>
    </row>
    <row r="236" spans="1:54" s="42" customFormat="1" ht="16.5" customHeight="1" outlineLevel="1" thickBot="1">
      <c r="A236" s="473" t="s">
        <v>376</v>
      </c>
      <c r="B236" s="474"/>
      <c r="C236" s="480" t="s">
        <v>377</v>
      </c>
      <c r="D236" s="481"/>
      <c r="E236" s="481"/>
      <c r="F236" s="481"/>
      <c r="G236" s="482"/>
      <c r="H236" s="46" t="s">
        <v>28</v>
      </c>
      <c r="I236" s="38">
        <v>0</v>
      </c>
      <c r="J236" s="38">
        <v>0</v>
      </c>
      <c r="K236" s="38">
        <v>0</v>
      </c>
      <c r="L236" s="38">
        <v>0</v>
      </c>
      <c r="M236" s="38">
        <v>0</v>
      </c>
      <c r="N236" s="38">
        <v>0</v>
      </c>
      <c r="O236" s="38">
        <v>0</v>
      </c>
      <c r="P236" s="38">
        <v>0</v>
      </c>
      <c r="Q236" s="38">
        <v>0</v>
      </c>
      <c r="R236" s="38">
        <v>0</v>
      </c>
      <c r="S236" s="38"/>
      <c r="T236" s="38"/>
      <c r="U236" s="38"/>
      <c r="V236" s="39"/>
      <c r="W236" s="38"/>
      <c r="X236" s="38"/>
      <c r="Y236" s="38"/>
      <c r="Z236" s="38"/>
      <c r="AA236" s="38"/>
      <c r="AB236" s="38"/>
      <c r="AC236" s="38"/>
      <c r="AD236" s="38"/>
      <c r="AE236" s="38"/>
      <c r="AF236" s="38"/>
      <c r="AG236" s="38"/>
      <c r="AH236" s="38"/>
      <c r="AI236" s="38"/>
      <c r="AJ236" s="38"/>
      <c r="AK236" s="38"/>
      <c r="AL236" s="50">
        <v>0</v>
      </c>
      <c r="AM236" s="91"/>
      <c r="AN236" s="208"/>
      <c r="AO236" s="92"/>
      <c r="AP236" s="85"/>
      <c r="AQ236" s="84"/>
      <c r="AT236" s="181"/>
      <c r="AU236" s="181"/>
      <c r="AV236" s="181"/>
    </row>
    <row r="237" spans="1:54" s="42" customFormat="1" ht="8.25" customHeight="1">
      <c r="A237" s="463" t="s">
        <v>378</v>
      </c>
      <c r="B237" s="464"/>
      <c r="C237" s="468" t="s">
        <v>379</v>
      </c>
      <c r="D237" s="469"/>
      <c r="E237" s="469"/>
      <c r="F237" s="469"/>
      <c r="G237" s="470"/>
      <c r="H237" s="56" t="s">
        <v>28</v>
      </c>
      <c r="I237" s="37">
        <v>26</v>
      </c>
      <c r="J237" s="37">
        <v>53.6</v>
      </c>
      <c r="K237" s="37">
        <v>127.22306686</v>
      </c>
      <c r="L237" s="37">
        <v>1</v>
      </c>
      <c r="M237" s="37">
        <v>0</v>
      </c>
      <c r="N237" s="37">
        <v>0</v>
      </c>
      <c r="O237" s="37">
        <v>0</v>
      </c>
      <c r="P237" s="37">
        <v>0</v>
      </c>
      <c r="Q237" s="37">
        <v>0</v>
      </c>
      <c r="R237" s="37">
        <v>22</v>
      </c>
      <c r="S237" s="37">
        <v>0</v>
      </c>
      <c r="T237" s="37">
        <v>40</v>
      </c>
      <c r="U237" s="37">
        <v>20</v>
      </c>
      <c r="V237" s="37">
        <v>160.03073848999998</v>
      </c>
      <c r="W237" s="37">
        <v>20</v>
      </c>
      <c r="X237" s="37">
        <v>29</v>
      </c>
      <c r="Y237" s="37">
        <v>101.97199999999999</v>
      </c>
      <c r="Z237" s="37">
        <v>28</v>
      </c>
      <c r="AA237" s="37">
        <v>0</v>
      </c>
      <c r="AB237" s="37">
        <v>2</v>
      </c>
      <c r="AC237" s="37">
        <v>0</v>
      </c>
      <c r="AD237" s="37">
        <v>10</v>
      </c>
      <c r="AE237" s="37">
        <v>0</v>
      </c>
      <c r="AF237" s="37">
        <v>15</v>
      </c>
      <c r="AG237" s="37">
        <v>0</v>
      </c>
      <c r="AH237" s="37">
        <v>15</v>
      </c>
      <c r="AI237" s="37">
        <v>0</v>
      </c>
      <c r="AJ237" s="37">
        <v>16</v>
      </c>
      <c r="AK237" s="37"/>
      <c r="AL237" s="37">
        <v>58</v>
      </c>
      <c r="AM237" s="99">
        <v>0</v>
      </c>
      <c r="AN237" s="37"/>
      <c r="AO237" s="40"/>
      <c r="AP237" s="85"/>
      <c r="AQ237" s="84"/>
      <c r="AT237" s="37">
        <v>72.971999999999994</v>
      </c>
      <c r="AU237" s="196">
        <v>0.71560820617424392</v>
      </c>
      <c r="AV237" s="196"/>
    </row>
    <row r="238" spans="1:54" s="42" customFormat="1" ht="8.1" customHeight="1" outlineLevel="1">
      <c r="A238" s="437" t="s">
        <v>380</v>
      </c>
      <c r="B238" s="438"/>
      <c r="C238" s="439" t="s">
        <v>381</v>
      </c>
      <c r="D238" s="440"/>
      <c r="E238" s="440"/>
      <c r="F238" s="440"/>
      <c r="G238" s="441"/>
      <c r="H238" s="46" t="s">
        <v>28</v>
      </c>
      <c r="I238" s="38"/>
      <c r="J238" s="38"/>
      <c r="K238" s="38"/>
      <c r="L238" s="38"/>
      <c r="M238" s="38"/>
      <c r="N238" s="38"/>
      <c r="O238" s="38"/>
      <c r="P238" s="38"/>
      <c r="Q238" s="38"/>
      <c r="R238" s="38"/>
      <c r="S238" s="38"/>
      <c r="T238" s="38"/>
      <c r="U238" s="38"/>
      <c r="V238" s="39"/>
      <c r="W238" s="38"/>
      <c r="X238" s="38"/>
      <c r="Y238" s="38"/>
      <c r="Z238" s="38"/>
      <c r="AA238" s="38"/>
      <c r="AB238" s="38"/>
      <c r="AC238" s="38"/>
      <c r="AD238" s="38"/>
      <c r="AE238" s="38"/>
      <c r="AF238" s="38"/>
      <c r="AG238" s="38"/>
      <c r="AH238" s="38"/>
      <c r="AI238" s="38"/>
      <c r="AJ238" s="38"/>
      <c r="AK238" s="38"/>
      <c r="AL238" s="50">
        <v>0</v>
      </c>
      <c r="AM238" s="90"/>
      <c r="AN238" s="38"/>
      <c r="AO238" s="92"/>
      <c r="AP238" s="85"/>
      <c r="AQ238" s="84"/>
      <c r="AT238" s="181"/>
      <c r="AU238" s="181"/>
      <c r="AV238" s="181"/>
    </row>
    <row r="239" spans="1:54" s="42" customFormat="1" ht="8.1" customHeight="1" outlineLevel="1">
      <c r="A239" s="437" t="s">
        <v>382</v>
      </c>
      <c r="B239" s="438"/>
      <c r="C239" s="439" t="s">
        <v>383</v>
      </c>
      <c r="D239" s="440"/>
      <c r="E239" s="440"/>
      <c r="F239" s="440"/>
      <c r="G239" s="441"/>
      <c r="H239" s="46" t="s">
        <v>28</v>
      </c>
      <c r="I239" s="38">
        <v>26</v>
      </c>
      <c r="J239" s="38">
        <v>53.6</v>
      </c>
      <c r="K239" s="38">
        <v>127.22306686</v>
      </c>
      <c r="L239" s="38">
        <v>1</v>
      </c>
      <c r="M239" s="38">
        <v>0</v>
      </c>
      <c r="N239" s="38">
        <v>0</v>
      </c>
      <c r="O239" s="38">
        <v>0</v>
      </c>
      <c r="P239" s="38">
        <v>0</v>
      </c>
      <c r="Q239" s="38">
        <v>0</v>
      </c>
      <c r="R239" s="38">
        <v>22</v>
      </c>
      <c r="S239" s="38"/>
      <c r="T239" s="38">
        <v>40</v>
      </c>
      <c r="U239" s="38">
        <v>20</v>
      </c>
      <c r="V239" s="39">
        <v>156.46073848999998</v>
      </c>
      <c r="W239" s="38">
        <v>20</v>
      </c>
      <c r="X239" s="38">
        <v>29</v>
      </c>
      <c r="Y239" s="38">
        <v>101.97199999999999</v>
      </c>
      <c r="Z239" s="38">
        <v>28</v>
      </c>
      <c r="AA239" s="38">
        <v>0</v>
      </c>
      <c r="AB239" s="38">
        <v>2</v>
      </c>
      <c r="AC239" s="38">
        <v>0</v>
      </c>
      <c r="AD239" s="38">
        <v>10</v>
      </c>
      <c r="AE239" s="38">
        <v>0</v>
      </c>
      <c r="AF239" s="38">
        <v>15</v>
      </c>
      <c r="AG239" s="38">
        <v>0</v>
      </c>
      <c r="AH239" s="38">
        <v>15</v>
      </c>
      <c r="AI239" s="38">
        <v>0</v>
      </c>
      <c r="AJ239" s="38">
        <v>16</v>
      </c>
      <c r="AK239" s="38"/>
      <c r="AL239" s="50">
        <v>58</v>
      </c>
      <c r="AM239" s="90">
        <v>0</v>
      </c>
      <c r="AN239" s="38"/>
      <c r="AO239" s="92"/>
      <c r="AP239" s="85"/>
      <c r="AQ239" s="84"/>
      <c r="AT239" s="181"/>
      <c r="AU239" s="181"/>
      <c r="AV239" s="181"/>
    </row>
    <row r="240" spans="1:54" s="121" customFormat="1" ht="8.1" customHeight="1" outlineLevel="2">
      <c r="A240" s="475" t="s">
        <v>384</v>
      </c>
      <c r="B240" s="476"/>
      <c r="C240" s="477" t="s">
        <v>385</v>
      </c>
      <c r="D240" s="478"/>
      <c r="E240" s="478"/>
      <c r="F240" s="478"/>
      <c r="G240" s="479"/>
      <c r="H240" s="104" t="s">
        <v>28</v>
      </c>
      <c r="I240" s="50">
        <v>26</v>
      </c>
      <c r="J240" s="50">
        <v>53.6</v>
      </c>
      <c r="K240" s="50">
        <v>127.22306686</v>
      </c>
      <c r="L240" s="50">
        <v>1</v>
      </c>
      <c r="M240" s="50">
        <v>0</v>
      </c>
      <c r="N240" s="50">
        <v>0</v>
      </c>
      <c r="O240" s="50">
        <v>0</v>
      </c>
      <c r="P240" s="50">
        <v>0</v>
      </c>
      <c r="Q240" s="50">
        <v>0</v>
      </c>
      <c r="R240" s="50">
        <v>22</v>
      </c>
      <c r="S240" s="50"/>
      <c r="T240" s="50">
        <v>20</v>
      </c>
      <c r="U240" s="50">
        <v>20</v>
      </c>
      <c r="V240" s="115">
        <v>156.46073848999998</v>
      </c>
      <c r="W240" s="50">
        <v>20</v>
      </c>
      <c r="X240" s="50">
        <v>16</v>
      </c>
      <c r="Y240" s="50">
        <v>101.97199999999999</v>
      </c>
      <c r="Z240" s="50">
        <v>26</v>
      </c>
      <c r="AA240" s="50"/>
      <c r="AB240" s="50">
        <v>2</v>
      </c>
      <c r="AC240" s="50"/>
      <c r="AD240" s="50">
        <v>10</v>
      </c>
      <c r="AE240" s="50"/>
      <c r="AF240" s="50">
        <v>15</v>
      </c>
      <c r="AG240" s="50"/>
      <c r="AH240" s="50">
        <v>15</v>
      </c>
      <c r="AI240" s="50"/>
      <c r="AJ240" s="50">
        <v>16</v>
      </c>
      <c r="AK240" s="50"/>
      <c r="AL240" s="50">
        <v>58</v>
      </c>
      <c r="AM240" s="116"/>
      <c r="AN240" s="50"/>
      <c r="AO240" s="131"/>
      <c r="AP240" s="118"/>
      <c r="AQ240" s="119"/>
      <c r="AT240" s="184"/>
      <c r="AU240" s="184"/>
      <c r="AV240" s="184"/>
    </row>
    <row r="241" spans="1:48" s="42" customFormat="1" ht="8.1" customHeight="1" outlineLevel="2">
      <c r="A241" s="437" t="s">
        <v>386</v>
      </c>
      <c r="B241" s="438"/>
      <c r="C241" s="439" t="s">
        <v>387</v>
      </c>
      <c r="D241" s="440"/>
      <c r="E241" s="440"/>
      <c r="F241" s="440"/>
      <c r="G241" s="441"/>
      <c r="H241" s="46" t="s">
        <v>28</v>
      </c>
      <c r="I241" s="38">
        <v>0</v>
      </c>
      <c r="J241" s="38">
        <v>0</v>
      </c>
      <c r="K241" s="38">
        <v>0</v>
      </c>
      <c r="L241" s="38">
        <v>0</v>
      </c>
      <c r="M241" s="38">
        <v>0</v>
      </c>
      <c r="N241" s="38">
        <v>0</v>
      </c>
      <c r="O241" s="38">
        <v>0</v>
      </c>
      <c r="P241" s="38">
        <v>0</v>
      </c>
      <c r="Q241" s="38">
        <v>0</v>
      </c>
      <c r="R241" s="38">
        <v>0</v>
      </c>
      <c r="S241" s="38"/>
      <c r="T241" s="38">
        <v>20</v>
      </c>
      <c r="U241" s="38">
        <v>0</v>
      </c>
      <c r="V241" s="39">
        <v>0</v>
      </c>
      <c r="W241" s="38">
        <v>0</v>
      </c>
      <c r="X241" s="38">
        <v>13</v>
      </c>
      <c r="Y241" s="38">
        <v>0</v>
      </c>
      <c r="Z241" s="38">
        <v>2</v>
      </c>
      <c r="AA241" s="38"/>
      <c r="AB241" s="38"/>
      <c r="AC241" s="38"/>
      <c r="AD241" s="38"/>
      <c r="AE241" s="38"/>
      <c r="AF241" s="38"/>
      <c r="AG241" s="38"/>
      <c r="AH241" s="38"/>
      <c r="AI241" s="38"/>
      <c r="AJ241" s="38"/>
      <c r="AK241" s="38"/>
      <c r="AL241" s="50">
        <v>0</v>
      </c>
      <c r="AM241" s="47">
        <v>0</v>
      </c>
      <c r="AN241" s="38"/>
      <c r="AO241" s="48"/>
      <c r="AP241" s="85"/>
      <c r="AQ241" s="84"/>
      <c r="AT241" s="181"/>
      <c r="AU241" s="181"/>
      <c r="AV241" s="181"/>
    </row>
    <row r="242" spans="1:48" s="42" customFormat="1" ht="8.1" customHeight="1" outlineLevel="2">
      <c r="A242" s="437" t="s">
        <v>388</v>
      </c>
      <c r="B242" s="438"/>
      <c r="C242" s="439" t="s">
        <v>389</v>
      </c>
      <c r="D242" s="440"/>
      <c r="E242" s="440"/>
      <c r="F242" s="440"/>
      <c r="G242" s="441"/>
      <c r="H242" s="46" t="s">
        <v>28</v>
      </c>
      <c r="I242" s="38">
        <v>0</v>
      </c>
      <c r="J242" s="38">
        <v>0</v>
      </c>
      <c r="K242" s="38">
        <v>0</v>
      </c>
      <c r="L242" s="38">
        <v>0</v>
      </c>
      <c r="M242" s="38">
        <v>0</v>
      </c>
      <c r="N242" s="38">
        <v>0</v>
      </c>
      <c r="O242" s="38">
        <v>0</v>
      </c>
      <c r="P242" s="38">
        <v>0</v>
      </c>
      <c r="Q242" s="38">
        <v>0</v>
      </c>
      <c r="R242" s="38">
        <v>0</v>
      </c>
      <c r="S242" s="38"/>
      <c r="T242" s="38">
        <v>0</v>
      </c>
      <c r="U242" s="38">
        <v>0</v>
      </c>
      <c r="V242" s="39">
        <v>0</v>
      </c>
      <c r="W242" s="38">
        <v>0</v>
      </c>
      <c r="X242" s="38">
        <v>0</v>
      </c>
      <c r="Y242" s="38">
        <v>0</v>
      </c>
      <c r="Z242" s="38">
        <v>0</v>
      </c>
      <c r="AA242" s="38"/>
      <c r="AB242" s="38"/>
      <c r="AC242" s="38"/>
      <c r="AD242" s="38"/>
      <c r="AE242" s="38"/>
      <c r="AF242" s="38"/>
      <c r="AG242" s="38"/>
      <c r="AH242" s="38"/>
      <c r="AI242" s="38"/>
      <c r="AJ242" s="38"/>
      <c r="AK242" s="38"/>
      <c r="AL242" s="50">
        <v>0</v>
      </c>
      <c r="AM242" s="47">
        <v>0</v>
      </c>
      <c r="AN242" s="38"/>
      <c r="AO242" s="48"/>
      <c r="AP242" s="85"/>
      <c r="AQ242" s="84"/>
      <c r="AT242" s="181"/>
      <c r="AU242" s="181"/>
      <c r="AV242" s="181"/>
    </row>
    <row r="243" spans="1:48" s="42" customFormat="1" ht="8.1" customHeight="1" outlineLevel="1">
      <c r="A243" s="437" t="s">
        <v>390</v>
      </c>
      <c r="B243" s="438"/>
      <c r="C243" s="439" t="s">
        <v>391</v>
      </c>
      <c r="D243" s="440"/>
      <c r="E243" s="440"/>
      <c r="F243" s="440"/>
      <c r="G243" s="441"/>
      <c r="H243" s="46" t="s">
        <v>28</v>
      </c>
      <c r="I243" s="38">
        <v>0</v>
      </c>
      <c r="J243" s="38">
        <v>0</v>
      </c>
      <c r="K243" s="38">
        <v>0</v>
      </c>
      <c r="L243" s="38">
        <v>0</v>
      </c>
      <c r="M243" s="38">
        <v>0</v>
      </c>
      <c r="N243" s="38">
        <v>0</v>
      </c>
      <c r="O243" s="38">
        <v>0</v>
      </c>
      <c r="P243" s="38">
        <v>0</v>
      </c>
      <c r="Q243" s="38">
        <v>0</v>
      </c>
      <c r="R243" s="38">
        <v>0</v>
      </c>
      <c r="S243" s="38"/>
      <c r="T243" s="38">
        <v>0</v>
      </c>
      <c r="U243" s="38">
        <v>0</v>
      </c>
      <c r="V243" s="39">
        <v>0</v>
      </c>
      <c r="W243" s="38">
        <v>0</v>
      </c>
      <c r="X243" s="38">
        <v>0</v>
      </c>
      <c r="Y243" s="38">
        <v>0</v>
      </c>
      <c r="Z243" s="38">
        <v>0</v>
      </c>
      <c r="AA243" s="38"/>
      <c r="AB243" s="38"/>
      <c r="AC243" s="38"/>
      <c r="AD243" s="38"/>
      <c r="AE243" s="38"/>
      <c r="AF243" s="38"/>
      <c r="AG243" s="38"/>
      <c r="AH243" s="38"/>
      <c r="AI243" s="38"/>
      <c r="AJ243" s="38"/>
      <c r="AK243" s="38"/>
      <c r="AL243" s="50">
        <v>0</v>
      </c>
      <c r="AM243" s="47">
        <v>0</v>
      </c>
      <c r="AN243" s="38"/>
      <c r="AO243" s="48"/>
      <c r="AP243" s="85"/>
      <c r="AQ243" s="84"/>
      <c r="AT243" s="181"/>
      <c r="AU243" s="181"/>
      <c r="AV243" s="181"/>
    </row>
    <row r="244" spans="1:48" s="42" customFormat="1" ht="8.1" customHeight="1" outlineLevel="1">
      <c r="A244" s="437" t="s">
        <v>392</v>
      </c>
      <c r="B244" s="438"/>
      <c r="C244" s="439" t="s">
        <v>393</v>
      </c>
      <c r="D244" s="440"/>
      <c r="E244" s="440"/>
      <c r="F244" s="440"/>
      <c r="G244" s="441"/>
      <c r="H244" s="46" t="s">
        <v>28</v>
      </c>
      <c r="I244" s="38">
        <v>0</v>
      </c>
      <c r="J244" s="38">
        <v>0</v>
      </c>
      <c r="K244" s="38">
        <v>0</v>
      </c>
      <c r="L244" s="38">
        <v>0</v>
      </c>
      <c r="M244" s="38">
        <v>0</v>
      </c>
      <c r="N244" s="38">
        <v>0</v>
      </c>
      <c r="O244" s="38">
        <v>0</v>
      </c>
      <c r="P244" s="38">
        <v>0</v>
      </c>
      <c r="Q244" s="38">
        <v>0</v>
      </c>
      <c r="R244" s="38">
        <v>0</v>
      </c>
      <c r="S244" s="38"/>
      <c r="T244" s="38">
        <v>0</v>
      </c>
      <c r="U244" s="38">
        <v>0</v>
      </c>
      <c r="V244" s="39">
        <v>0</v>
      </c>
      <c r="W244" s="38">
        <v>0</v>
      </c>
      <c r="X244" s="38">
        <v>0</v>
      </c>
      <c r="Y244" s="38">
        <v>0</v>
      </c>
      <c r="Z244" s="38">
        <v>0</v>
      </c>
      <c r="AA244" s="38"/>
      <c r="AB244" s="38"/>
      <c r="AC244" s="38"/>
      <c r="AD244" s="38"/>
      <c r="AE244" s="38"/>
      <c r="AF244" s="38"/>
      <c r="AG244" s="38"/>
      <c r="AH244" s="38"/>
      <c r="AI244" s="38"/>
      <c r="AJ244" s="38"/>
      <c r="AK244" s="38"/>
      <c r="AL244" s="50">
        <v>0</v>
      </c>
      <c r="AM244" s="47">
        <v>0</v>
      </c>
      <c r="AN244" s="38"/>
      <c r="AO244" s="48"/>
      <c r="AP244" s="85"/>
      <c r="AQ244" s="84"/>
      <c r="AT244" s="181"/>
      <c r="AU244" s="181"/>
      <c r="AV244" s="181"/>
    </row>
    <row r="245" spans="1:48" s="42" customFormat="1" ht="8.1" customHeight="1" outlineLevel="2">
      <c r="A245" s="437" t="s">
        <v>394</v>
      </c>
      <c r="B245" s="438"/>
      <c r="C245" s="439" t="s">
        <v>395</v>
      </c>
      <c r="D245" s="440"/>
      <c r="E245" s="440"/>
      <c r="F245" s="440"/>
      <c r="G245" s="441"/>
      <c r="H245" s="46" t="s">
        <v>28</v>
      </c>
      <c r="I245" s="38">
        <v>0</v>
      </c>
      <c r="J245" s="38">
        <v>0</v>
      </c>
      <c r="K245" s="38">
        <v>0</v>
      </c>
      <c r="L245" s="38">
        <v>0</v>
      </c>
      <c r="M245" s="38">
        <v>0</v>
      </c>
      <c r="N245" s="38">
        <v>0</v>
      </c>
      <c r="O245" s="38">
        <v>0</v>
      </c>
      <c r="P245" s="38">
        <v>0</v>
      </c>
      <c r="Q245" s="38">
        <v>0</v>
      </c>
      <c r="R245" s="38">
        <v>0</v>
      </c>
      <c r="S245" s="38"/>
      <c r="T245" s="38">
        <v>0</v>
      </c>
      <c r="U245" s="38">
        <v>0</v>
      </c>
      <c r="V245" s="39">
        <v>0</v>
      </c>
      <c r="W245" s="38">
        <v>0</v>
      </c>
      <c r="X245" s="38">
        <v>0</v>
      </c>
      <c r="Y245" s="38">
        <v>0</v>
      </c>
      <c r="Z245" s="38">
        <v>0</v>
      </c>
      <c r="AA245" s="38"/>
      <c r="AB245" s="38"/>
      <c r="AC245" s="38"/>
      <c r="AD245" s="38"/>
      <c r="AE245" s="38"/>
      <c r="AF245" s="38"/>
      <c r="AG245" s="38"/>
      <c r="AH245" s="38"/>
      <c r="AI245" s="38"/>
      <c r="AJ245" s="38"/>
      <c r="AK245" s="38"/>
      <c r="AL245" s="50">
        <v>0</v>
      </c>
      <c r="AM245" s="47">
        <v>0</v>
      </c>
      <c r="AN245" s="38"/>
      <c r="AO245" s="48"/>
      <c r="AP245" s="85"/>
      <c r="AQ245" s="84"/>
      <c r="AT245" s="181"/>
      <c r="AU245" s="181"/>
      <c r="AV245" s="181"/>
    </row>
    <row r="246" spans="1:48" s="42" customFormat="1" ht="8.1" customHeight="1" outlineLevel="2">
      <c r="A246" s="437" t="s">
        <v>396</v>
      </c>
      <c r="B246" s="438"/>
      <c r="C246" s="439" t="s">
        <v>397</v>
      </c>
      <c r="D246" s="440"/>
      <c r="E246" s="440"/>
      <c r="F246" s="440"/>
      <c r="G246" s="441"/>
      <c r="H246" s="46" t="s">
        <v>28</v>
      </c>
      <c r="I246" s="38">
        <v>0</v>
      </c>
      <c r="J246" s="38">
        <v>0</v>
      </c>
      <c r="K246" s="38">
        <v>0</v>
      </c>
      <c r="L246" s="38">
        <v>0</v>
      </c>
      <c r="M246" s="38">
        <v>0</v>
      </c>
      <c r="N246" s="38">
        <v>0</v>
      </c>
      <c r="O246" s="38">
        <v>0</v>
      </c>
      <c r="P246" s="38">
        <v>0</v>
      </c>
      <c r="Q246" s="38">
        <v>0</v>
      </c>
      <c r="R246" s="38">
        <v>0</v>
      </c>
      <c r="S246" s="38">
        <v>0</v>
      </c>
      <c r="T246" s="38">
        <v>0</v>
      </c>
      <c r="U246" s="38">
        <v>0</v>
      </c>
      <c r="V246" s="39">
        <v>0</v>
      </c>
      <c r="W246" s="38">
        <v>0</v>
      </c>
      <c r="X246" s="38">
        <v>0</v>
      </c>
      <c r="Y246" s="38">
        <v>0</v>
      </c>
      <c r="Z246" s="38">
        <v>0</v>
      </c>
      <c r="AA246" s="38"/>
      <c r="AB246" s="38"/>
      <c r="AC246" s="38"/>
      <c r="AD246" s="38"/>
      <c r="AE246" s="38"/>
      <c r="AF246" s="38"/>
      <c r="AG246" s="38"/>
      <c r="AH246" s="38"/>
      <c r="AI246" s="38"/>
      <c r="AJ246" s="38"/>
      <c r="AK246" s="38"/>
      <c r="AL246" s="50">
        <v>0</v>
      </c>
      <c r="AM246" s="47">
        <v>0</v>
      </c>
      <c r="AN246" s="38"/>
      <c r="AO246" s="48"/>
      <c r="AP246" s="85"/>
      <c r="AQ246" s="84"/>
      <c r="AT246" s="181"/>
      <c r="AU246" s="181"/>
      <c r="AV246" s="181"/>
    </row>
    <row r="247" spans="1:48" s="42" customFormat="1" ht="8.1" customHeight="1" outlineLevel="1">
      <c r="A247" s="437" t="s">
        <v>398</v>
      </c>
      <c r="B247" s="438"/>
      <c r="C247" s="439" t="s">
        <v>399</v>
      </c>
      <c r="D247" s="440"/>
      <c r="E247" s="440"/>
      <c r="F247" s="440"/>
      <c r="G247" s="441"/>
      <c r="H247" s="46" t="s">
        <v>28</v>
      </c>
      <c r="I247" s="38">
        <v>0</v>
      </c>
      <c r="J247" s="38">
        <v>0</v>
      </c>
      <c r="K247" s="38">
        <v>0</v>
      </c>
      <c r="L247" s="38">
        <v>0</v>
      </c>
      <c r="M247" s="38">
        <v>0</v>
      </c>
      <c r="N247" s="38">
        <v>0</v>
      </c>
      <c r="O247" s="38">
        <v>0</v>
      </c>
      <c r="P247" s="38">
        <v>0</v>
      </c>
      <c r="Q247" s="38">
        <v>0</v>
      </c>
      <c r="R247" s="38">
        <v>0</v>
      </c>
      <c r="S247" s="38"/>
      <c r="T247" s="38">
        <v>0</v>
      </c>
      <c r="U247" s="38">
        <v>0</v>
      </c>
      <c r="V247" s="39">
        <v>3.57</v>
      </c>
      <c r="W247" s="38">
        <v>0</v>
      </c>
      <c r="X247" s="38">
        <v>0</v>
      </c>
      <c r="Y247" s="38">
        <v>0</v>
      </c>
      <c r="Z247" s="38">
        <v>0</v>
      </c>
      <c r="AA247" s="38"/>
      <c r="AB247" s="38"/>
      <c r="AC247" s="38"/>
      <c r="AD247" s="38"/>
      <c r="AE247" s="38"/>
      <c r="AF247" s="38"/>
      <c r="AG247" s="38"/>
      <c r="AH247" s="38"/>
      <c r="AI247" s="38"/>
      <c r="AJ247" s="38"/>
      <c r="AK247" s="38"/>
      <c r="AL247" s="50">
        <v>0</v>
      </c>
      <c r="AM247" s="47">
        <v>0</v>
      </c>
      <c r="AN247" s="38"/>
      <c r="AO247" s="48"/>
      <c r="AP247" s="85"/>
      <c r="AQ247" s="84"/>
      <c r="AT247" s="181"/>
      <c r="AU247" s="181"/>
      <c r="AV247" s="181"/>
    </row>
    <row r="248" spans="1:48" s="42" customFormat="1" ht="8.1" customHeight="1" outlineLevel="1">
      <c r="A248" s="437" t="s">
        <v>400</v>
      </c>
      <c r="B248" s="438"/>
      <c r="C248" s="439" t="s">
        <v>401</v>
      </c>
      <c r="D248" s="440"/>
      <c r="E248" s="440"/>
      <c r="F248" s="440"/>
      <c r="G248" s="441"/>
      <c r="H248" s="46" t="s">
        <v>28</v>
      </c>
      <c r="I248" s="38">
        <v>0</v>
      </c>
      <c r="J248" s="38">
        <v>0</v>
      </c>
      <c r="K248" s="38">
        <v>0</v>
      </c>
      <c r="L248" s="38">
        <v>0</v>
      </c>
      <c r="M248" s="38">
        <v>0</v>
      </c>
      <c r="N248" s="38">
        <v>0</v>
      </c>
      <c r="O248" s="38">
        <v>0</v>
      </c>
      <c r="P248" s="38">
        <v>0</v>
      </c>
      <c r="Q248" s="38">
        <v>0</v>
      </c>
      <c r="R248" s="38">
        <v>0</v>
      </c>
      <c r="S248" s="38"/>
      <c r="T248" s="38">
        <v>0</v>
      </c>
      <c r="U248" s="38">
        <v>0</v>
      </c>
      <c r="V248" s="39">
        <v>0</v>
      </c>
      <c r="W248" s="38">
        <v>0</v>
      </c>
      <c r="X248" s="38">
        <v>0</v>
      </c>
      <c r="Y248" s="38">
        <v>0</v>
      </c>
      <c r="Z248" s="38">
        <v>0</v>
      </c>
      <c r="AA248" s="38"/>
      <c r="AB248" s="38"/>
      <c r="AC248" s="38"/>
      <c r="AD248" s="38"/>
      <c r="AE248" s="38"/>
      <c r="AF248" s="38"/>
      <c r="AG248" s="38"/>
      <c r="AH248" s="38"/>
      <c r="AI248" s="38"/>
      <c r="AJ248" s="38"/>
      <c r="AK248" s="38"/>
      <c r="AL248" s="50">
        <v>0</v>
      </c>
      <c r="AM248" s="47">
        <v>0</v>
      </c>
      <c r="AN248" s="38"/>
      <c r="AO248" s="48"/>
      <c r="AP248" s="85"/>
      <c r="AQ248" s="84"/>
      <c r="AT248" s="181"/>
      <c r="AU248" s="181"/>
      <c r="AV248" s="181"/>
    </row>
    <row r="249" spans="1:48" s="42" customFormat="1" ht="8.1" customHeight="1" outlineLevel="1" thickBot="1">
      <c r="A249" s="473" t="s">
        <v>402</v>
      </c>
      <c r="B249" s="474"/>
      <c r="C249" s="439" t="s">
        <v>403</v>
      </c>
      <c r="D249" s="440"/>
      <c r="E249" s="440"/>
      <c r="F249" s="440"/>
      <c r="G249" s="441"/>
      <c r="H249" s="46" t="s">
        <v>28</v>
      </c>
      <c r="I249" s="38"/>
      <c r="J249" s="38"/>
      <c r="K249" s="38">
        <v>0</v>
      </c>
      <c r="L249" s="38"/>
      <c r="M249" s="38"/>
      <c r="N249" s="38"/>
      <c r="O249" s="38"/>
      <c r="P249" s="38"/>
      <c r="Q249" s="38"/>
      <c r="R249" s="38"/>
      <c r="S249" s="38"/>
      <c r="T249" s="38"/>
      <c r="U249" s="38"/>
      <c r="V249" s="39"/>
      <c r="W249" s="38"/>
      <c r="X249" s="38"/>
      <c r="Y249" s="38"/>
      <c r="Z249" s="38"/>
      <c r="AA249" s="38"/>
      <c r="AB249" s="38"/>
      <c r="AC249" s="38"/>
      <c r="AD249" s="38"/>
      <c r="AE249" s="38"/>
      <c r="AF249" s="38"/>
      <c r="AG249" s="38"/>
      <c r="AH249" s="38"/>
      <c r="AI249" s="38"/>
      <c r="AJ249" s="38"/>
      <c r="AK249" s="38"/>
      <c r="AL249" s="50">
        <v>0</v>
      </c>
      <c r="AM249" s="91"/>
      <c r="AN249" s="38"/>
      <c r="AO249" s="92"/>
      <c r="AP249" s="85"/>
      <c r="AQ249" s="84"/>
      <c r="AT249" s="181"/>
      <c r="AU249" s="181"/>
      <c r="AV249" s="181"/>
    </row>
    <row r="250" spans="1:48" s="42" customFormat="1" ht="8.1" customHeight="1">
      <c r="A250" s="463" t="s">
        <v>404</v>
      </c>
      <c r="B250" s="464"/>
      <c r="C250" s="465" t="s">
        <v>405</v>
      </c>
      <c r="D250" s="466"/>
      <c r="E250" s="466"/>
      <c r="F250" s="466"/>
      <c r="G250" s="467"/>
      <c r="H250" s="56" t="s">
        <v>28</v>
      </c>
      <c r="I250" s="37">
        <v>29.85</v>
      </c>
      <c r="J250" s="37">
        <v>37.6</v>
      </c>
      <c r="K250" s="37">
        <v>110.8411713</v>
      </c>
      <c r="L250" s="37">
        <v>0</v>
      </c>
      <c r="M250" s="37">
        <v>0</v>
      </c>
      <c r="N250" s="37">
        <v>0</v>
      </c>
      <c r="O250" s="37">
        <v>0</v>
      </c>
      <c r="P250" s="37">
        <v>2</v>
      </c>
      <c r="Q250" s="37">
        <v>0</v>
      </c>
      <c r="R250" s="37">
        <v>0</v>
      </c>
      <c r="S250" s="37">
        <v>0</v>
      </c>
      <c r="T250" s="37">
        <v>18</v>
      </c>
      <c r="U250" s="37">
        <v>20</v>
      </c>
      <c r="V250" s="37">
        <v>161.71320793999999</v>
      </c>
      <c r="W250" s="37">
        <v>20</v>
      </c>
      <c r="X250" s="37">
        <v>23</v>
      </c>
      <c r="Y250" s="37">
        <v>75.658000000000001</v>
      </c>
      <c r="Z250" s="37">
        <v>40</v>
      </c>
      <c r="AA250" s="37">
        <v>40</v>
      </c>
      <c r="AB250" s="37">
        <v>3</v>
      </c>
      <c r="AC250" s="37">
        <v>40</v>
      </c>
      <c r="AD250" s="37">
        <v>10</v>
      </c>
      <c r="AE250" s="37">
        <v>40</v>
      </c>
      <c r="AF250" s="37">
        <v>11</v>
      </c>
      <c r="AG250" s="37">
        <v>40</v>
      </c>
      <c r="AH250" s="37">
        <v>9.8000000000000007</v>
      </c>
      <c r="AI250" s="37">
        <v>40</v>
      </c>
      <c r="AJ250" s="37">
        <v>10.8</v>
      </c>
      <c r="AK250" s="37"/>
      <c r="AL250" s="37">
        <v>44.599999999999994</v>
      </c>
      <c r="AM250" s="99">
        <v>0</v>
      </c>
      <c r="AN250" s="37"/>
      <c r="AO250" s="40"/>
      <c r="AP250" s="85"/>
      <c r="AQ250" s="84"/>
      <c r="AT250" s="37">
        <v>52.658000000000001</v>
      </c>
      <c r="AU250" s="196">
        <v>0.69600042295593323</v>
      </c>
      <c r="AV250" s="196"/>
    </row>
    <row r="251" spans="1:48" s="42" customFormat="1" ht="8.1" customHeight="1" outlineLevel="1">
      <c r="A251" s="437" t="s">
        <v>406</v>
      </c>
      <c r="B251" s="438"/>
      <c r="C251" s="439" t="s">
        <v>407</v>
      </c>
      <c r="D251" s="440"/>
      <c r="E251" s="440"/>
      <c r="F251" s="440"/>
      <c r="G251" s="441"/>
      <c r="H251" s="46" t="s">
        <v>28</v>
      </c>
      <c r="I251" s="38">
        <v>29.85</v>
      </c>
      <c r="J251" s="38">
        <v>37.6</v>
      </c>
      <c r="K251" s="38">
        <v>110.8411713</v>
      </c>
      <c r="L251" s="38">
        <v>0</v>
      </c>
      <c r="M251" s="38">
        <v>0</v>
      </c>
      <c r="N251" s="38">
        <v>0</v>
      </c>
      <c r="O251" s="38">
        <v>0</v>
      </c>
      <c r="P251" s="38">
        <v>2</v>
      </c>
      <c r="Q251" s="38">
        <v>0</v>
      </c>
      <c r="R251" s="38">
        <v>0</v>
      </c>
      <c r="S251" s="38"/>
      <c r="T251" s="38">
        <v>18</v>
      </c>
      <c r="U251" s="38">
        <v>20</v>
      </c>
      <c r="V251" s="39">
        <v>156.76805822</v>
      </c>
      <c r="W251" s="38">
        <v>20</v>
      </c>
      <c r="X251" s="38">
        <v>23</v>
      </c>
      <c r="Y251" s="38">
        <v>73.369</v>
      </c>
      <c r="Z251" s="38">
        <v>40</v>
      </c>
      <c r="AA251" s="38">
        <v>40</v>
      </c>
      <c r="AB251" s="38">
        <v>3</v>
      </c>
      <c r="AC251" s="38">
        <v>40</v>
      </c>
      <c r="AD251" s="38">
        <v>10</v>
      </c>
      <c r="AE251" s="38">
        <v>40</v>
      </c>
      <c r="AF251" s="38">
        <v>11</v>
      </c>
      <c r="AG251" s="38">
        <v>40</v>
      </c>
      <c r="AH251" s="38">
        <v>9.8000000000000007</v>
      </c>
      <c r="AI251" s="38">
        <v>40</v>
      </c>
      <c r="AJ251" s="38">
        <v>10.8</v>
      </c>
      <c r="AK251" s="38">
        <v>0</v>
      </c>
      <c r="AL251" s="50">
        <v>44.599999999999994</v>
      </c>
      <c r="AM251" s="90"/>
      <c r="AN251" s="38"/>
      <c r="AO251" s="92"/>
      <c r="AP251" s="85"/>
      <c r="AQ251" s="84"/>
      <c r="AT251" s="181"/>
      <c r="AU251" s="181"/>
      <c r="AV251" s="181"/>
    </row>
    <row r="252" spans="1:48" s="121" customFormat="1" ht="8.1" customHeight="1" outlineLevel="2">
      <c r="A252" s="475" t="s">
        <v>408</v>
      </c>
      <c r="B252" s="476"/>
      <c r="C252" s="477" t="s">
        <v>385</v>
      </c>
      <c r="D252" s="478"/>
      <c r="E252" s="478"/>
      <c r="F252" s="478"/>
      <c r="G252" s="479"/>
      <c r="H252" s="104" t="s">
        <v>28</v>
      </c>
      <c r="I252" s="50">
        <v>29.85</v>
      </c>
      <c r="J252" s="50">
        <v>37.6</v>
      </c>
      <c r="K252" s="50">
        <v>110.8411713</v>
      </c>
      <c r="L252" s="50">
        <v>0</v>
      </c>
      <c r="M252" s="50">
        <v>0</v>
      </c>
      <c r="N252" s="50">
        <v>0</v>
      </c>
      <c r="O252" s="50">
        <v>0</v>
      </c>
      <c r="P252" s="50">
        <v>2</v>
      </c>
      <c r="Q252" s="50">
        <v>0</v>
      </c>
      <c r="R252" s="50"/>
      <c r="S252" s="50"/>
      <c r="T252" s="50">
        <v>18</v>
      </c>
      <c r="U252" s="50">
        <v>20</v>
      </c>
      <c r="V252" s="115">
        <v>156.76805822</v>
      </c>
      <c r="W252" s="50">
        <v>20</v>
      </c>
      <c r="X252" s="50">
        <v>23</v>
      </c>
      <c r="Y252" s="50">
        <v>73.369</v>
      </c>
      <c r="Z252" s="50">
        <v>40</v>
      </c>
      <c r="AA252" s="50">
        <v>40</v>
      </c>
      <c r="AB252" s="50">
        <v>3</v>
      </c>
      <c r="AC252" s="50">
        <v>40</v>
      </c>
      <c r="AD252" s="50">
        <v>10</v>
      </c>
      <c r="AE252" s="50">
        <v>40</v>
      </c>
      <c r="AF252" s="50">
        <v>11</v>
      </c>
      <c r="AG252" s="50">
        <v>40</v>
      </c>
      <c r="AH252" s="50">
        <v>9.8000000000000007</v>
      </c>
      <c r="AI252" s="50">
        <v>40</v>
      </c>
      <c r="AJ252" s="50">
        <v>10.8</v>
      </c>
      <c r="AK252" s="50"/>
      <c r="AL252" s="50">
        <v>44.599999999999994</v>
      </c>
      <c r="AM252" s="116"/>
      <c r="AN252" s="50"/>
      <c r="AO252" s="132"/>
      <c r="AP252" s="118"/>
      <c r="AQ252" s="119"/>
      <c r="AT252" s="184"/>
      <c r="AU252" s="184"/>
      <c r="AV252" s="184"/>
    </row>
    <row r="253" spans="1:48" s="42" customFormat="1" ht="8.1" customHeight="1" outlineLevel="2">
      <c r="A253" s="437" t="s">
        <v>409</v>
      </c>
      <c r="B253" s="438"/>
      <c r="C253" s="439" t="s">
        <v>387</v>
      </c>
      <c r="D253" s="440"/>
      <c r="E253" s="440"/>
      <c r="F253" s="440"/>
      <c r="G253" s="441"/>
      <c r="H253" s="46" t="s">
        <v>28</v>
      </c>
      <c r="I253" s="38">
        <v>0</v>
      </c>
      <c r="J253" s="38">
        <v>0</v>
      </c>
      <c r="K253" s="38">
        <v>0</v>
      </c>
      <c r="L253" s="38">
        <v>0</v>
      </c>
      <c r="M253" s="38">
        <v>0</v>
      </c>
      <c r="N253" s="38">
        <v>0</v>
      </c>
      <c r="O253" s="38">
        <v>0</v>
      </c>
      <c r="P253" s="38">
        <v>0</v>
      </c>
      <c r="Q253" s="38">
        <v>0</v>
      </c>
      <c r="R253" s="38">
        <v>0</v>
      </c>
      <c r="S253" s="38"/>
      <c r="T253" s="38">
        <v>0</v>
      </c>
      <c r="U253" s="38">
        <v>0</v>
      </c>
      <c r="V253" s="39">
        <v>0</v>
      </c>
      <c r="W253" s="38">
        <v>0</v>
      </c>
      <c r="X253" s="38">
        <v>0</v>
      </c>
      <c r="Y253" s="38">
        <v>0</v>
      </c>
      <c r="Z253" s="38">
        <v>0</v>
      </c>
      <c r="AA253" s="38"/>
      <c r="AB253" s="38"/>
      <c r="AC253" s="38"/>
      <c r="AD253" s="38"/>
      <c r="AE253" s="38"/>
      <c r="AF253" s="38"/>
      <c r="AG253" s="38"/>
      <c r="AH253" s="38"/>
      <c r="AI253" s="38"/>
      <c r="AJ253" s="38"/>
      <c r="AK253" s="38"/>
      <c r="AL253" s="50">
        <v>0</v>
      </c>
      <c r="AM253" s="47">
        <v>0</v>
      </c>
      <c r="AN253" s="38"/>
      <c r="AO253" s="48"/>
      <c r="AP253" s="85"/>
      <c r="AQ253" s="84"/>
      <c r="AT253" s="181"/>
      <c r="AU253" s="181"/>
      <c r="AV253" s="181"/>
    </row>
    <row r="254" spans="1:48" s="42" customFormat="1" ht="8.1" customHeight="1" outlineLevel="2">
      <c r="A254" s="437" t="s">
        <v>410</v>
      </c>
      <c r="B254" s="438"/>
      <c r="C254" s="439" t="s">
        <v>389</v>
      </c>
      <c r="D254" s="440"/>
      <c r="E254" s="440"/>
      <c r="F254" s="440"/>
      <c r="G254" s="441"/>
      <c r="H254" s="46" t="s">
        <v>28</v>
      </c>
      <c r="I254" s="38">
        <v>0</v>
      </c>
      <c r="J254" s="38">
        <v>0</v>
      </c>
      <c r="K254" s="38">
        <v>0</v>
      </c>
      <c r="L254" s="38">
        <v>0</v>
      </c>
      <c r="M254" s="38">
        <v>0</v>
      </c>
      <c r="N254" s="38">
        <v>0</v>
      </c>
      <c r="O254" s="38">
        <v>0</v>
      </c>
      <c r="P254" s="38">
        <v>0</v>
      </c>
      <c r="Q254" s="38">
        <v>0</v>
      </c>
      <c r="R254" s="38">
        <v>0</v>
      </c>
      <c r="S254" s="38"/>
      <c r="T254" s="38">
        <v>0</v>
      </c>
      <c r="U254" s="38">
        <v>0</v>
      </c>
      <c r="V254" s="39">
        <v>0</v>
      </c>
      <c r="W254" s="38">
        <v>0</v>
      </c>
      <c r="X254" s="38">
        <v>0</v>
      </c>
      <c r="Y254" s="38">
        <v>0</v>
      </c>
      <c r="Z254" s="38">
        <v>0</v>
      </c>
      <c r="AA254" s="38"/>
      <c r="AB254" s="38"/>
      <c r="AC254" s="38"/>
      <c r="AD254" s="38"/>
      <c r="AE254" s="38"/>
      <c r="AF254" s="38"/>
      <c r="AG254" s="38"/>
      <c r="AH254" s="38"/>
      <c r="AI254" s="38"/>
      <c r="AJ254" s="38"/>
      <c r="AK254" s="38"/>
      <c r="AL254" s="50">
        <v>0</v>
      </c>
      <c r="AM254" s="47">
        <v>0</v>
      </c>
      <c r="AN254" s="38"/>
      <c r="AO254" s="48"/>
      <c r="AP254" s="85"/>
      <c r="AQ254" s="84"/>
      <c r="AT254" s="181"/>
      <c r="AU254" s="181"/>
      <c r="AV254" s="181"/>
    </row>
    <row r="255" spans="1:48" s="42" customFormat="1" ht="8.1" customHeight="1" outlineLevel="1">
      <c r="A255" s="437" t="s">
        <v>411</v>
      </c>
      <c r="B255" s="438"/>
      <c r="C255" s="439" t="s">
        <v>251</v>
      </c>
      <c r="D255" s="440"/>
      <c r="E255" s="440"/>
      <c r="F255" s="440"/>
      <c r="G255" s="441"/>
      <c r="H255" s="46" t="s">
        <v>28</v>
      </c>
      <c r="I255" s="38">
        <v>0</v>
      </c>
      <c r="J255" s="38">
        <v>0</v>
      </c>
      <c r="K255" s="38">
        <v>0</v>
      </c>
      <c r="L255" s="38">
        <v>0</v>
      </c>
      <c r="M255" s="38">
        <v>0</v>
      </c>
      <c r="N255" s="38">
        <v>0</v>
      </c>
      <c r="O255" s="38">
        <v>0</v>
      </c>
      <c r="P255" s="38">
        <v>0</v>
      </c>
      <c r="Q255" s="38">
        <v>0</v>
      </c>
      <c r="R255" s="38">
        <v>0</v>
      </c>
      <c r="S255" s="38"/>
      <c r="T255" s="38">
        <v>0</v>
      </c>
      <c r="U255" s="38"/>
      <c r="V255" s="39">
        <v>4.9451497199999999</v>
      </c>
      <c r="W255" s="38"/>
      <c r="X255" s="38">
        <v>0</v>
      </c>
      <c r="Y255" s="38">
        <v>2.2890000000000001</v>
      </c>
      <c r="Z255" s="38">
        <v>0</v>
      </c>
      <c r="AA255" s="38">
        <v>0</v>
      </c>
      <c r="AB255" s="38">
        <v>0</v>
      </c>
      <c r="AC255" s="38">
        <v>0</v>
      </c>
      <c r="AD255" s="38">
        <v>0</v>
      </c>
      <c r="AE255" s="38">
        <v>0</v>
      </c>
      <c r="AF255" s="38">
        <v>0</v>
      </c>
      <c r="AG255" s="38">
        <v>0</v>
      </c>
      <c r="AH255" s="38">
        <v>0</v>
      </c>
      <c r="AI255" s="38">
        <v>0</v>
      </c>
      <c r="AJ255" s="38">
        <v>0</v>
      </c>
      <c r="AK255" s="38"/>
      <c r="AL255" s="50">
        <v>0</v>
      </c>
      <c r="AM255" s="90"/>
      <c r="AN255" s="38"/>
      <c r="AO255" s="92"/>
      <c r="AP255" s="85"/>
      <c r="AQ255" s="84"/>
      <c r="AT255" s="181"/>
      <c r="AU255" s="181"/>
      <c r="AV255" s="181"/>
    </row>
    <row r="256" spans="1:48" s="42" customFormat="1" ht="8.1" customHeight="1" outlineLevel="1" thickBot="1">
      <c r="A256" s="473" t="s">
        <v>412</v>
      </c>
      <c r="B256" s="474"/>
      <c r="C256" s="439" t="s">
        <v>413</v>
      </c>
      <c r="D256" s="440"/>
      <c r="E256" s="440"/>
      <c r="F256" s="440"/>
      <c r="G256" s="441"/>
      <c r="H256" s="46" t="s">
        <v>28</v>
      </c>
      <c r="I256" s="38">
        <v>0</v>
      </c>
      <c r="J256" s="38">
        <v>0</v>
      </c>
      <c r="K256" s="38">
        <v>0</v>
      </c>
      <c r="L256" s="38">
        <v>0</v>
      </c>
      <c r="M256" s="38">
        <v>0</v>
      </c>
      <c r="N256" s="38">
        <v>0</v>
      </c>
      <c r="O256" s="38">
        <v>0</v>
      </c>
      <c r="P256" s="38">
        <v>0</v>
      </c>
      <c r="Q256" s="38">
        <v>0</v>
      </c>
      <c r="R256" s="38">
        <v>0</v>
      </c>
      <c r="S256" s="38"/>
      <c r="T256" s="38"/>
      <c r="U256" s="38"/>
      <c r="V256" s="39"/>
      <c r="W256" s="38"/>
      <c r="X256" s="38"/>
      <c r="Y256" s="38"/>
      <c r="Z256" s="38"/>
      <c r="AA256" s="38"/>
      <c r="AB256" s="38"/>
      <c r="AC256" s="38"/>
      <c r="AD256" s="38"/>
      <c r="AE256" s="38"/>
      <c r="AF256" s="38"/>
      <c r="AG256" s="38"/>
      <c r="AH256" s="38"/>
      <c r="AI256" s="38"/>
      <c r="AJ256" s="38"/>
      <c r="AK256" s="38"/>
      <c r="AL256" s="50">
        <v>0</v>
      </c>
      <c r="AM256" s="90"/>
      <c r="AN256" s="38"/>
      <c r="AO256" s="92"/>
      <c r="AP256" s="85"/>
      <c r="AQ256" s="84"/>
      <c r="AT256" s="181"/>
      <c r="AU256" s="181"/>
      <c r="AV256" s="181"/>
    </row>
    <row r="257" spans="1:48" s="42" customFormat="1" ht="16.5" customHeight="1" thickBot="1">
      <c r="A257" s="471" t="s">
        <v>414</v>
      </c>
      <c r="B257" s="472"/>
      <c r="C257" s="465" t="s">
        <v>415</v>
      </c>
      <c r="D257" s="466"/>
      <c r="E257" s="466"/>
      <c r="F257" s="466"/>
      <c r="G257" s="467"/>
      <c r="H257" s="56" t="s">
        <v>28</v>
      </c>
      <c r="I257" s="37">
        <v>33.748230510000013</v>
      </c>
      <c r="J257" s="37">
        <v>19.677137429999988</v>
      </c>
      <c r="K257" s="82">
        <v>-0.36626315000000886</v>
      </c>
      <c r="L257" s="82">
        <v>-4.481039169965868</v>
      </c>
      <c r="M257" s="82">
        <v>0</v>
      </c>
      <c r="N257" s="82">
        <v>-1.3891625605207736</v>
      </c>
      <c r="O257" s="82">
        <v>0</v>
      </c>
      <c r="P257" s="82">
        <v>-5.0065668087962791</v>
      </c>
      <c r="Q257" s="82">
        <v>0</v>
      </c>
      <c r="R257" s="82">
        <v>30.291907799503932</v>
      </c>
      <c r="S257" s="38">
        <v>9</v>
      </c>
      <c r="T257" s="37">
        <v>28.380958050000004</v>
      </c>
      <c r="U257" s="37">
        <v>0</v>
      </c>
      <c r="V257" s="37">
        <v>24.17427607999997</v>
      </c>
      <c r="W257" s="37">
        <v>-29.353230969999998</v>
      </c>
      <c r="X257" s="37">
        <v>42.637859148365521</v>
      </c>
      <c r="Y257" s="37">
        <v>15.192870149999976</v>
      </c>
      <c r="Z257" s="37">
        <v>65.564359198694262</v>
      </c>
      <c r="AA257" s="37">
        <v>0</v>
      </c>
      <c r="AB257" s="37">
        <v>54.38817259891573</v>
      </c>
      <c r="AC257" s="37">
        <v>-55.308720000000001</v>
      </c>
      <c r="AD257" s="37">
        <v>52.518613610072293</v>
      </c>
      <c r="AE257" s="37" t="e">
        <v>#VALUE!</v>
      </c>
      <c r="AF257" s="37">
        <v>47.533704154475231</v>
      </c>
      <c r="AG257" s="37">
        <v>0</v>
      </c>
      <c r="AH257" s="37">
        <v>47.989013217437105</v>
      </c>
      <c r="AI257" s="37">
        <v>-8.1742375535308813</v>
      </c>
      <c r="AJ257" s="37">
        <v>46.344791584276209</v>
      </c>
      <c r="AK257" s="37">
        <v>0</v>
      </c>
      <c r="AL257" s="37"/>
      <c r="AM257" s="90"/>
      <c r="AN257" s="37"/>
      <c r="AO257" s="40"/>
      <c r="AP257" s="85"/>
      <c r="AQ257" s="84"/>
      <c r="AS257" s="57"/>
      <c r="AT257" s="37">
        <v>-27.444988998365545</v>
      </c>
      <c r="AU257" s="196">
        <v>-1.8064387260208097</v>
      </c>
      <c r="AV257" s="196"/>
    </row>
    <row r="258" spans="1:48" s="42" customFormat="1" ht="17.25" customHeight="1">
      <c r="A258" s="463" t="s">
        <v>416</v>
      </c>
      <c r="B258" s="464"/>
      <c r="C258" s="465" t="s">
        <v>417</v>
      </c>
      <c r="D258" s="466"/>
      <c r="E258" s="466"/>
      <c r="F258" s="466"/>
      <c r="G258" s="467"/>
      <c r="H258" s="56" t="s">
        <v>28</v>
      </c>
      <c r="I258" s="37">
        <v>-21.830000000000002</v>
      </c>
      <c r="J258" s="37">
        <v>-42.460000000000008</v>
      </c>
      <c r="K258" s="37">
        <v>-17.537140000000001</v>
      </c>
      <c r="L258" s="37">
        <v>0</v>
      </c>
      <c r="M258" s="37">
        <v>0</v>
      </c>
      <c r="N258" s="37">
        <v>2.5979999999999999</v>
      </c>
      <c r="O258" s="37">
        <v>0</v>
      </c>
      <c r="P258" s="37">
        <v>0</v>
      </c>
      <c r="Q258" s="37">
        <v>0</v>
      </c>
      <c r="R258" s="37">
        <v>-20</v>
      </c>
      <c r="S258" s="37">
        <v>0</v>
      </c>
      <c r="T258" s="37">
        <v>-50.024999999999999</v>
      </c>
      <c r="U258" s="37">
        <v>0</v>
      </c>
      <c r="V258" s="37">
        <v>-20.399999999999999</v>
      </c>
      <c r="W258" s="37">
        <v>0</v>
      </c>
      <c r="X258" s="37">
        <v>-50.482999999999997</v>
      </c>
      <c r="Y258" s="37">
        <v>-43.4</v>
      </c>
      <c r="Z258" s="37">
        <v>-52.523050000000005</v>
      </c>
      <c r="AA258" s="37">
        <v>0</v>
      </c>
      <c r="AB258" s="37">
        <v>-52.472999999999999</v>
      </c>
      <c r="AC258" s="37">
        <v>0</v>
      </c>
      <c r="AD258" s="37">
        <v>-52.504000000000005</v>
      </c>
      <c r="AE258" s="37">
        <v>0</v>
      </c>
      <c r="AF258" s="37">
        <v>-52.214999999999989</v>
      </c>
      <c r="AG258" s="37">
        <v>0</v>
      </c>
      <c r="AH258" s="37">
        <v>-52.575000000000003</v>
      </c>
      <c r="AI258" s="37">
        <v>0</v>
      </c>
      <c r="AJ258" s="37">
        <v>-52.312999999999995</v>
      </c>
      <c r="AK258" s="37">
        <v>0</v>
      </c>
      <c r="AL258" s="37"/>
      <c r="AM258" s="99">
        <v>0</v>
      </c>
      <c r="AN258" s="37"/>
      <c r="AO258" s="40"/>
      <c r="AP258" s="85"/>
      <c r="AT258" s="37">
        <v>7.0829999999999984</v>
      </c>
      <c r="AU258" s="196">
        <v>-0.16320276497695849</v>
      </c>
      <c r="AV258" s="196"/>
    </row>
    <row r="259" spans="1:48" s="42" customFormat="1" ht="8.4499999999999993" customHeight="1" outlineLevel="1">
      <c r="A259" s="437" t="s">
        <v>418</v>
      </c>
      <c r="B259" s="438"/>
      <c r="C259" s="439" t="s">
        <v>419</v>
      </c>
      <c r="D259" s="440"/>
      <c r="E259" s="440"/>
      <c r="F259" s="440"/>
      <c r="G259" s="441"/>
      <c r="H259" s="46" t="s">
        <v>28</v>
      </c>
      <c r="I259" s="38">
        <v>0</v>
      </c>
      <c r="J259" s="38">
        <v>0</v>
      </c>
      <c r="K259" s="38">
        <v>0</v>
      </c>
      <c r="L259" s="38">
        <v>0</v>
      </c>
      <c r="M259" s="38">
        <v>0</v>
      </c>
      <c r="N259" s="38">
        <v>0</v>
      </c>
      <c r="O259" s="38">
        <v>0</v>
      </c>
      <c r="P259" s="38">
        <v>0</v>
      </c>
      <c r="Q259" s="38">
        <v>0</v>
      </c>
      <c r="R259" s="38">
        <v>0</v>
      </c>
      <c r="S259" s="38"/>
      <c r="T259" s="38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F259" s="38"/>
      <c r="AG259" s="38"/>
      <c r="AH259" s="38"/>
      <c r="AI259" s="38"/>
      <c r="AJ259" s="38"/>
      <c r="AK259" s="38"/>
      <c r="AL259" s="38"/>
      <c r="AM259" s="90"/>
      <c r="AN259" s="38"/>
      <c r="AO259" s="92"/>
      <c r="AP259" s="85"/>
      <c r="AQ259" s="84"/>
      <c r="AT259" s="181"/>
      <c r="AU259" s="181"/>
      <c r="AV259" s="181"/>
    </row>
    <row r="260" spans="1:48" s="42" customFormat="1" ht="8.4499999999999993" customHeight="1" outlineLevel="1" thickBot="1">
      <c r="A260" s="473" t="s">
        <v>420</v>
      </c>
      <c r="B260" s="474"/>
      <c r="C260" s="439" t="s">
        <v>421</v>
      </c>
      <c r="D260" s="440"/>
      <c r="E260" s="440"/>
      <c r="F260" s="440"/>
      <c r="G260" s="441"/>
      <c r="H260" s="46" t="s">
        <v>28</v>
      </c>
      <c r="I260" s="38">
        <v>0</v>
      </c>
      <c r="J260" s="38">
        <v>0</v>
      </c>
      <c r="K260" s="38">
        <v>0</v>
      </c>
      <c r="L260" s="38">
        <v>0</v>
      </c>
      <c r="M260" s="38">
        <v>0</v>
      </c>
      <c r="N260" s="38">
        <v>0</v>
      </c>
      <c r="O260" s="38">
        <v>0</v>
      </c>
      <c r="P260" s="38">
        <v>0</v>
      </c>
      <c r="Q260" s="38">
        <v>0</v>
      </c>
      <c r="R260" s="38">
        <v>0</v>
      </c>
      <c r="S260" s="38"/>
      <c r="T260" s="38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F260" s="38"/>
      <c r="AG260" s="38"/>
      <c r="AH260" s="38"/>
      <c r="AI260" s="38"/>
      <c r="AJ260" s="38"/>
      <c r="AK260" s="38"/>
      <c r="AL260" s="38"/>
      <c r="AM260" s="90"/>
      <c r="AN260" s="38"/>
      <c r="AO260" s="92"/>
      <c r="AP260" s="85"/>
      <c r="AQ260" s="84"/>
      <c r="AT260" s="181"/>
      <c r="AU260" s="181"/>
      <c r="AV260" s="181"/>
    </row>
    <row r="261" spans="1:48" s="42" customFormat="1" ht="16.5" customHeight="1">
      <c r="A261" s="463" t="s">
        <v>422</v>
      </c>
      <c r="B261" s="464"/>
      <c r="C261" s="465" t="s">
        <v>423</v>
      </c>
      <c r="D261" s="466"/>
      <c r="E261" s="466"/>
      <c r="F261" s="466"/>
      <c r="G261" s="467"/>
      <c r="H261" s="56" t="s">
        <v>28</v>
      </c>
      <c r="I261" s="37">
        <v>-3.8500000000000014</v>
      </c>
      <c r="J261" s="37">
        <v>16</v>
      </c>
      <c r="K261" s="37">
        <v>16.381895560000004</v>
      </c>
      <c r="L261" s="37">
        <v>1</v>
      </c>
      <c r="M261" s="37">
        <v>0</v>
      </c>
      <c r="N261" s="37">
        <v>0</v>
      </c>
      <c r="O261" s="37">
        <v>0</v>
      </c>
      <c r="P261" s="37">
        <v>-2</v>
      </c>
      <c r="Q261" s="37">
        <v>0</v>
      </c>
      <c r="R261" s="37">
        <v>22</v>
      </c>
      <c r="S261" s="37">
        <v>0</v>
      </c>
      <c r="T261" s="37">
        <v>22</v>
      </c>
      <c r="U261" s="37">
        <v>0</v>
      </c>
      <c r="V261" s="37">
        <v>-1.6824694500000135</v>
      </c>
      <c r="W261" s="37">
        <v>0</v>
      </c>
      <c r="X261" s="37">
        <v>6</v>
      </c>
      <c r="Y261" s="37">
        <v>26.313999999999993</v>
      </c>
      <c r="Z261" s="37">
        <v>-12</v>
      </c>
      <c r="AA261" s="37">
        <v>-40</v>
      </c>
      <c r="AB261" s="37">
        <v>-1</v>
      </c>
      <c r="AC261" s="37">
        <v>-40</v>
      </c>
      <c r="AD261" s="37">
        <v>0</v>
      </c>
      <c r="AE261" s="37">
        <v>-40</v>
      </c>
      <c r="AF261" s="37">
        <v>4</v>
      </c>
      <c r="AG261" s="37">
        <v>-40</v>
      </c>
      <c r="AH261" s="37">
        <v>5.1999999999999993</v>
      </c>
      <c r="AI261" s="37">
        <v>-40</v>
      </c>
      <c r="AJ261" s="37">
        <v>5.1999999999999993</v>
      </c>
      <c r="AK261" s="37"/>
      <c r="AL261" s="37"/>
      <c r="AM261" s="99">
        <v>0</v>
      </c>
      <c r="AN261" s="37"/>
      <c r="AO261" s="40"/>
      <c r="AP261" s="85"/>
      <c r="AQ261" s="84"/>
      <c r="AT261" s="37">
        <v>20.313999999999993</v>
      </c>
      <c r="AU261" s="196">
        <v>0.77198449494565624</v>
      </c>
      <c r="AV261" s="196"/>
    </row>
    <row r="262" spans="1:48" s="42" customFormat="1" ht="8.4499999999999993" customHeight="1" outlineLevel="1">
      <c r="A262" s="437" t="s">
        <v>424</v>
      </c>
      <c r="B262" s="438"/>
      <c r="C262" s="439" t="s">
        <v>425</v>
      </c>
      <c r="D262" s="440"/>
      <c r="E262" s="440"/>
      <c r="F262" s="440"/>
      <c r="G262" s="441"/>
      <c r="H262" s="46" t="s">
        <v>28</v>
      </c>
      <c r="I262" s="38">
        <v>-3.8500000000000014</v>
      </c>
      <c r="J262" s="38">
        <v>16</v>
      </c>
      <c r="K262" s="38">
        <v>16.381895560000004</v>
      </c>
      <c r="L262" s="38">
        <v>1</v>
      </c>
      <c r="M262" s="38">
        <v>0</v>
      </c>
      <c r="N262" s="38">
        <v>0</v>
      </c>
      <c r="O262" s="38">
        <v>0</v>
      </c>
      <c r="P262" s="38">
        <v>-2</v>
      </c>
      <c r="Q262" s="38">
        <v>0</v>
      </c>
      <c r="R262" s="38">
        <v>22</v>
      </c>
      <c r="S262" s="38"/>
      <c r="T262" s="38">
        <v>22</v>
      </c>
      <c r="U262" s="38">
        <v>0</v>
      </c>
      <c r="V262" s="38">
        <v>-0.30731973000001744</v>
      </c>
      <c r="W262" s="38">
        <v>0</v>
      </c>
      <c r="X262" s="38">
        <v>6</v>
      </c>
      <c r="Y262" s="38">
        <v>28.602999999999994</v>
      </c>
      <c r="Z262" s="38">
        <v>-12</v>
      </c>
      <c r="AA262" s="38">
        <v>-40</v>
      </c>
      <c r="AB262" s="38">
        <v>-1</v>
      </c>
      <c r="AC262" s="38">
        <v>-40</v>
      </c>
      <c r="AD262" s="38">
        <v>0</v>
      </c>
      <c r="AE262" s="38">
        <v>-40</v>
      </c>
      <c r="AF262" s="38">
        <v>4</v>
      </c>
      <c r="AG262" s="38">
        <v>-40</v>
      </c>
      <c r="AH262" s="38">
        <v>5.1999999999999993</v>
      </c>
      <c r="AI262" s="38">
        <v>-40</v>
      </c>
      <c r="AJ262" s="38">
        <v>5.1999999999999993</v>
      </c>
      <c r="AK262" s="38">
        <v>0</v>
      </c>
      <c r="AL262" s="38"/>
      <c r="AM262" s="90"/>
      <c r="AN262" s="38"/>
      <c r="AO262" s="92"/>
      <c r="AP262" s="85"/>
      <c r="AQ262" s="84"/>
      <c r="AT262" s="181"/>
      <c r="AU262" s="181"/>
      <c r="AV262" s="181"/>
    </row>
    <row r="263" spans="1:48" s="42" customFormat="1" ht="8.4499999999999993" customHeight="1" outlineLevel="1" thickBot="1">
      <c r="A263" s="473" t="s">
        <v>426</v>
      </c>
      <c r="B263" s="474"/>
      <c r="C263" s="439" t="s">
        <v>427</v>
      </c>
      <c r="D263" s="440"/>
      <c r="E263" s="440"/>
      <c r="F263" s="440"/>
      <c r="G263" s="441"/>
      <c r="H263" s="46" t="s">
        <v>28</v>
      </c>
      <c r="I263" s="38">
        <v>0</v>
      </c>
      <c r="J263" s="38">
        <v>0</v>
      </c>
      <c r="K263" s="38">
        <v>0</v>
      </c>
      <c r="L263" s="38">
        <v>0</v>
      </c>
      <c r="M263" s="38">
        <v>0</v>
      </c>
      <c r="N263" s="38">
        <v>0</v>
      </c>
      <c r="O263" s="38">
        <v>0</v>
      </c>
      <c r="P263" s="38">
        <v>0</v>
      </c>
      <c r="Q263" s="38">
        <v>0</v>
      </c>
      <c r="R263" s="38">
        <v>0</v>
      </c>
      <c r="S263" s="38"/>
      <c r="T263" s="38">
        <v>0</v>
      </c>
      <c r="U263" s="38">
        <v>0</v>
      </c>
      <c r="V263" s="38">
        <v>-1.375149719999996</v>
      </c>
      <c r="W263" s="38">
        <v>0</v>
      </c>
      <c r="X263" s="38">
        <v>0</v>
      </c>
      <c r="Y263" s="38">
        <v>-2.2890000000000015</v>
      </c>
      <c r="Z263" s="38">
        <v>0</v>
      </c>
      <c r="AA263" s="38">
        <v>0</v>
      </c>
      <c r="AB263" s="38">
        <v>0</v>
      </c>
      <c r="AC263" s="38">
        <v>0</v>
      </c>
      <c r="AD263" s="38">
        <v>0</v>
      </c>
      <c r="AE263" s="38">
        <v>0</v>
      </c>
      <c r="AF263" s="38">
        <v>0</v>
      </c>
      <c r="AG263" s="38">
        <v>0</v>
      </c>
      <c r="AH263" s="38">
        <v>0</v>
      </c>
      <c r="AI263" s="38">
        <v>0</v>
      </c>
      <c r="AJ263" s="38">
        <v>0</v>
      </c>
      <c r="AK263" s="38">
        <v>0</v>
      </c>
      <c r="AL263" s="38"/>
      <c r="AM263" s="90"/>
      <c r="AN263" s="38"/>
      <c r="AO263" s="92"/>
      <c r="AP263" s="85"/>
      <c r="AQ263" s="84"/>
      <c r="AT263" s="181"/>
      <c r="AU263" s="181"/>
      <c r="AV263" s="181"/>
    </row>
    <row r="264" spans="1:48" s="42" customFormat="1" ht="9" customHeight="1" thickBot="1">
      <c r="A264" s="471" t="s">
        <v>428</v>
      </c>
      <c r="B264" s="472"/>
      <c r="C264" s="465" t="s">
        <v>429</v>
      </c>
      <c r="D264" s="466"/>
      <c r="E264" s="466"/>
      <c r="F264" s="466"/>
      <c r="G264" s="467"/>
      <c r="H264" s="56" t="s">
        <v>28</v>
      </c>
      <c r="I264" s="37"/>
      <c r="J264" s="37"/>
      <c r="K264" s="37"/>
      <c r="L264" s="37"/>
      <c r="M264" s="37"/>
      <c r="N264" s="37"/>
      <c r="O264" s="37"/>
      <c r="P264" s="37"/>
      <c r="Q264" s="37"/>
      <c r="R264" s="37"/>
      <c r="S264" s="38"/>
      <c r="T264" s="37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F264" s="37"/>
      <c r="AG264" s="37"/>
      <c r="AH264" s="37"/>
      <c r="AI264" s="37"/>
      <c r="AJ264" s="37"/>
      <c r="AK264" s="37"/>
      <c r="AL264" s="37"/>
      <c r="AM264" s="90"/>
      <c r="AN264" s="37"/>
      <c r="AO264" s="92"/>
      <c r="AP264" s="85"/>
      <c r="AQ264" s="84"/>
      <c r="AT264" s="37"/>
      <c r="AU264" s="196"/>
      <c r="AV264" s="196"/>
    </row>
    <row r="265" spans="1:48" s="42" customFormat="1" ht="17.25" customHeight="1" thickBot="1">
      <c r="A265" s="471" t="s">
        <v>430</v>
      </c>
      <c r="B265" s="472"/>
      <c r="C265" s="465" t="s">
        <v>431</v>
      </c>
      <c r="D265" s="466"/>
      <c r="E265" s="466"/>
      <c r="F265" s="466"/>
      <c r="G265" s="467"/>
      <c r="H265" s="56" t="s">
        <v>28</v>
      </c>
      <c r="I265" s="37">
        <v>8.06823051000001</v>
      </c>
      <c r="J265" s="37">
        <v>-6.7828625700000202</v>
      </c>
      <c r="K265" s="82">
        <v>-1.5215075900000059</v>
      </c>
      <c r="L265" s="82">
        <v>-3.481039169965868</v>
      </c>
      <c r="M265" s="82">
        <v>0</v>
      </c>
      <c r="N265" s="82">
        <v>1.2088374394792263</v>
      </c>
      <c r="O265" s="82">
        <v>0</v>
      </c>
      <c r="P265" s="82">
        <v>-7.0065668087962791</v>
      </c>
      <c r="Q265" s="82">
        <v>0</v>
      </c>
      <c r="R265" s="82">
        <v>32.291907799503932</v>
      </c>
      <c r="S265" s="37">
        <v>9</v>
      </c>
      <c r="T265" s="37">
        <v>0.35595805000000524</v>
      </c>
      <c r="U265" s="37">
        <v>0</v>
      </c>
      <c r="V265" s="37">
        <v>2.091806629999958</v>
      </c>
      <c r="W265" s="37">
        <v>-29.353230969999998</v>
      </c>
      <c r="X265" s="37">
        <v>-1.8451408516344756</v>
      </c>
      <c r="Y265" s="37">
        <v>-1.8931298500000295</v>
      </c>
      <c r="Z265" s="37">
        <v>1.0413091986942575</v>
      </c>
      <c r="AA265" s="37">
        <v>-40</v>
      </c>
      <c r="AB265" s="37">
        <v>0.91517259891573133</v>
      </c>
      <c r="AC265" s="37">
        <v>-95.308719999999994</v>
      </c>
      <c r="AD265" s="37">
        <v>1.4613610072288452E-2</v>
      </c>
      <c r="AE265" s="37" t="e">
        <v>#VALUE!</v>
      </c>
      <c r="AF265" s="37">
        <v>-0.68129584552475819</v>
      </c>
      <c r="AG265" s="37">
        <v>-40</v>
      </c>
      <c r="AH265" s="37">
        <v>0.61401321743710113</v>
      </c>
      <c r="AI265" s="37">
        <v>-48.17423755353088</v>
      </c>
      <c r="AJ265" s="37">
        <v>-0.7682084157237874</v>
      </c>
      <c r="AK265" s="37"/>
      <c r="AL265" s="37"/>
      <c r="AM265" s="99">
        <v>0</v>
      </c>
      <c r="AN265" s="37"/>
      <c r="AO265" s="40"/>
      <c r="AP265" s="40"/>
      <c r="AQ265" s="84"/>
      <c r="AT265" s="37">
        <v>-4.7988998365553925E-2</v>
      </c>
      <c r="AU265" s="196">
        <v>2.5349026304536466E-2</v>
      </c>
      <c r="AV265" s="196"/>
    </row>
    <row r="266" spans="1:48" s="42" customFormat="1" ht="9" customHeight="1" thickBot="1">
      <c r="A266" s="463" t="s">
        <v>432</v>
      </c>
      <c r="B266" s="464"/>
      <c r="C266" s="465" t="s">
        <v>433</v>
      </c>
      <c r="D266" s="466"/>
      <c r="E266" s="466"/>
      <c r="F266" s="466"/>
      <c r="G266" s="467"/>
      <c r="H266" s="56" t="s">
        <v>28</v>
      </c>
      <c r="I266" s="37">
        <v>0.21</v>
      </c>
      <c r="J266" s="37">
        <v>8.3620000000000001</v>
      </c>
      <c r="K266" s="82">
        <v>1.5791374299999799</v>
      </c>
      <c r="L266" s="82">
        <v>1.5791374299999799</v>
      </c>
      <c r="M266" s="82">
        <v>-1.9019017399658882</v>
      </c>
      <c r="N266" s="82">
        <v>-1.9019017399658882</v>
      </c>
      <c r="O266" s="82">
        <v>-0.6930643004866619</v>
      </c>
      <c r="P266" s="82">
        <v>-0.6930643004866619</v>
      </c>
      <c r="Q266" s="82">
        <v>-7.699631109282941</v>
      </c>
      <c r="R266" s="82">
        <v>-7.699631109282941</v>
      </c>
      <c r="S266" s="38"/>
      <c r="T266" s="37">
        <v>5.7629839999973953E-2</v>
      </c>
      <c r="U266" s="37">
        <v>0.4135878899999792</v>
      </c>
      <c r="V266" s="37">
        <v>0.4135878899999792</v>
      </c>
      <c r="W266" s="37">
        <v>2.5053945199999372</v>
      </c>
      <c r="X266" s="37">
        <v>2.5053945199999372</v>
      </c>
      <c r="Y266" s="37">
        <v>2.1106681900000002</v>
      </c>
      <c r="Z266" s="37">
        <v>0.66025366836546162</v>
      </c>
      <c r="AA266" s="37">
        <v>0.21753833999997063</v>
      </c>
      <c r="AB266" s="37">
        <v>0.5</v>
      </c>
      <c r="AC266" s="37">
        <v>-39.782461660000031</v>
      </c>
      <c r="AD266" s="37">
        <v>1.4151725989157313</v>
      </c>
      <c r="AE266" s="37">
        <v>-135.09118166000002</v>
      </c>
      <c r="AF266" s="37">
        <v>1.4297862089880198</v>
      </c>
      <c r="AG266" s="37" t="e">
        <v>#VALUE!</v>
      </c>
      <c r="AH266" s="37">
        <v>0.74849036346326159</v>
      </c>
      <c r="AI266" s="37" t="e">
        <v>#VALUE!</v>
      </c>
      <c r="AJ266" s="37">
        <v>1.3625035809003627</v>
      </c>
      <c r="AK266" s="37"/>
      <c r="AL266" s="37"/>
      <c r="AM266" s="90"/>
      <c r="AN266" s="37"/>
      <c r="AO266" s="40"/>
      <c r="AP266" s="85"/>
      <c r="AQ266" s="84"/>
      <c r="AT266" s="37">
        <v>-0.39472632999993706</v>
      </c>
      <c r="AU266" s="196">
        <v>-0.18701486660484376</v>
      </c>
      <c r="AV266" s="196"/>
    </row>
    <row r="267" spans="1:48" s="42" customFormat="1" ht="9" customHeight="1" thickBot="1">
      <c r="A267" s="463" t="s">
        <v>434</v>
      </c>
      <c r="B267" s="464"/>
      <c r="C267" s="465" t="s">
        <v>435</v>
      </c>
      <c r="D267" s="466"/>
      <c r="E267" s="466"/>
      <c r="F267" s="466"/>
      <c r="G267" s="467"/>
      <c r="H267" s="56" t="s">
        <v>28</v>
      </c>
      <c r="I267" s="37">
        <v>8.2782305100000109</v>
      </c>
      <c r="J267" s="37">
        <v>1.5791374299999799</v>
      </c>
      <c r="K267" s="82">
        <v>5.7629839999973953E-2</v>
      </c>
      <c r="L267" s="82">
        <v>-1.9019017399658882</v>
      </c>
      <c r="M267" s="82">
        <v>-1.9019017399658882</v>
      </c>
      <c r="N267" s="82">
        <v>-0.6930643004866619</v>
      </c>
      <c r="O267" s="82">
        <v>-0.6930643004866619</v>
      </c>
      <c r="P267" s="82">
        <v>-7.699631109282941</v>
      </c>
      <c r="Q267" s="82">
        <v>-7.699631109282941</v>
      </c>
      <c r="R267" s="82">
        <v>24.592276690220991</v>
      </c>
      <c r="S267" s="38">
        <v>9</v>
      </c>
      <c r="T267" s="37">
        <v>0.4135878899999792</v>
      </c>
      <c r="U267" s="37">
        <v>0.4135878899999792</v>
      </c>
      <c r="V267" s="37">
        <v>2.5053945199999372</v>
      </c>
      <c r="W267" s="37">
        <v>-26.847836450000059</v>
      </c>
      <c r="X267" s="37">
        <v>0.66025366836546162</v>
      </c>
      <c r="Y267" s="37">
        <v>0.21753833999997063</v>
      </c>
      <c r="Z267" s="37">
        <v>1.7015628670597192</v>
      </c>
      <c r="AA267" s="37">
        <v>-39.782461660000031</v>
      </c>
      <c r="AB267" s="37">
        <v>1.4151725989157313</v>
      </c>
      <c r="AC267" s="37">
        <v>-135.09118166000002</v>
      </c>
      <c r="AD267" s="37">
        <v>1.4297862089880198</v>
      </c>
      <c r="AE267" s="37" t="e">
        <v>#VALUE!</v>
      </c>
      <c r="AF267" s="37">
        <v>0.74849036346326159</v>
      </c>
      <c r="AG267" s="37" t="e">
        <v>#VALUE!</v>
      </c>
      <c r="AH267" s="37">
        <v>1.3625035809003627</v>
      </c>
      <c r="AI267" s="37" t="e">
        <v>#VALUE!</v>
      </c>
      <c r="AJ267" s="37">
        <v>0.59429516517657532</v>
      </c>
      <c r="AK267" s="37"/>
      <c r="AL267" s="37"/>
      <c r="AM267" s="90">
        <v>0</v>
      </c>
      <c r="AN267" s="37"/>
      <c r="AO267" s="40"/>
      <c r="AP267" s="85"/>
      <c r="AQ267" s="84"/>
      <c r="AT267" s="37">
        <v>-0.44271532836549099</v>
      </c>
      <c r="AU267" s="196">
        <v>-2.0351140326139787</v>
      </c>
      <c r="AV267" s="196"/>
    </row>
    <row r="268" spans="1:48" s="42" customFormat="1" ht="9" customHeight="1">
      <c r="A268" s="463" t="s">
        <v>436</v>
      </c>
      <c r="B268" s="464"/>
      <c r="C268" s="468" t="s">
        <v>135</v>
      </c>
      <c r="D268" s="469"/>
      <c r="E268" s="469"/>
      <c r="F268" s="469"/>
      <c r="G268" s="470"/>
      <c r="H268" s="101" t="s">
        <v>255</v>
      </c>
      <c r="I268" s="37"/>
      <c r="J268" s="37"/>
      <c r="K268" s="37"/>
      <c r="L268" s="37"/>
      <c r="M268" s="37"/>
      <c r="N268" s="37"/>
      <c r="O268" s="37"/>
      <c r="P268" s="37"/>
      <c r="Q268" s="37"/>
      <c r="R268" s="37"/>
      <c r="S268" s="38"/>
      <c r="T268" s="37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F268" s="37"/>
      <c r="AG268" s="37"/>
      <c r="AH268" s="37"/>
      <c r="AI268" s="37"/>
      <c r="AJ268" s="37"/>
      <c r="AK268" s="37"/>
      <c r="AL268" s="37"/>
      <c r="AM268" s="111"/>
      <c r="AN268" s="37"/>
      <c r="AO268" s="92"/>
      <c r="AP268" s="92"/>
      <c r="AQ268" s="84"/>
      <c r="AT268" s="37">
        <v>0</v>
      </c>
      <c r="AU268" s="196"/>
      <c r="AV268" s="196"/>
    </row>
    <row r="269" spans="1:48" s="42" customFormat="1" ht="8.4499999999999993" customHeight="1">
      <c r="A269" s="460" t="s">
        <v>437</v>
      </c>
      <c r="B269" s="460"/>
      <c r="C269" s="461" t="s">
        <v>438</v>
      </c>
      <c r="D269" s="461"/>
      <c r="E269" s="461"/>
      <c r="F269" s="461"/>
      <c r="G269" s="461"/>
      <c r="H269" s="140" t="s">
        <v>28</v>
      </c>
      <c r="I269" s="68">
        <v>17.828999999999997</v>
      </c>
      <c r="J269" s="68">
        <v>15.996</v>
      </c>
      <c r="K269" s="68">
        <v>41.863999999999997</v>
      </c>
      <c r="L269" s="68">
        <v>17.543900371432585</v>
      </c>
      <c r="M269" s="68">
        <v>17.418900371432603</v>
      </c>
      <c r="N269" s="68">
        <v>18.916352855155779</v>
      </c>
      <c r="O269" s="68">
        <v>18.791352855155797</v>
      </c>
      <c r="P269" s="68">
        <v>20.490933439134196</v>
      </c>
      <c r="Q269" s="68">
        <v>20.490933439134199</v>
      </c>
      <c r="R269" s="68">
        <v>22.254160000000041</v>
      </c>
      <c r="S269" s="68">
        <v>20.490933439134199</v>
      </c>
      <c r="T269" s="50">
        <v>31.853999999999999</v>
      </c>
      <c r="U269" s="50">
        <v>20.490933439134199</v>
      </c>
      <c r="V269" s="50">
        <v>39.981999999999999</v>
      </c>
      <c r="W269" s="50">
        <v>20.490933439134199</v>
      </c>
      <c r="X269" s="50">
        <v>46.90871999999996</v>
      </c>
      <c r="Y269" s="50">
        <v>35.959000000000003</v>
      </c>
      <c r="Z269" s="50">
        <v>54.623840400000006</v>
      </c>
      <c r="AA269" s="50"/>
      <c r="AB269" s="50">
        <v>65.488311701599969</v>
      </c>
      <c r="AC269" s="50">
        <v>0</v>
      </c>
      <c r="AD269" s="50">
        <v>76.787361855263953</v>
      </c>
      <c r="AE269" s="50">
        <v>0</v>
      </c>
      <c r="AF269" s="50">
        <v>88.53837401507451</v>
      </c>
      <c r="AG269" s="50">
        <v>0</v>
      </c>
      <c r="AH269" s="50">
        <v>100.75942666127764</v>
      </c>
      <c r="AI269" s="50">
        <v>0</v>
      </c>
      <c r="AJ269" s="50">
        <v>113.46932141332866</v>
      </c>
      <c r="AK269" s="50"/>
      <c r="AL269" s="50"/>
      <c r="AM269" s="116"/>
      <c r="AN269" s="50"/>
      <c r="AO269" s="132" t="s">
        <v>439</v>
      </c>
      <c r="AP269" s="132"/>
      <c r="AQ269" s="119"/>
      <c r="AT269" s="181"/>
      <c r="AU269" s="181"/>
      <c r="AV269" s="181"/>
    </row>
    <row r="270" spans="1:48" s="42" customFormat="1" ht="16.5" hidden="1" customHeight="1" outlineLevel="2">
      <c r="A270" s="460" t="s">
        <v>440</v>
      </c>
      <c r="B270" s="460"/>
      <c r="C270" s="461" t="s">
        <v>441</v>
      </c>
      <c r="D270" s="461"/>
      <c r="E270" s="461"/>
      <c r="F270" s="461"/>
      <c r="G270" s="461"/>
      <c r="H270" s="140" t="s">
        <v>28</v>
      </c>
      <c r="I270" s="68">
        <v>0</v>
      </c>
      <c r="J270" s="68">
        <v>0</v>
      </c>
      <c r="K270" s="68">
        <v>0</v>
      </c>
      <c r="L270" s="68">
        <v>0</v>
      </c>
      <c r="M270" s="68"/>
      <c r="N270" s="68">
        <v>0</v>
      </c>
      <c r="O270" s="68"/>
      <c r="P270" s="68">
        <v>0</v>
      </c>
      <c r="Q270" s="68"/>
      <c r="R270" s="68">
        <v>0</v>
      </c>
      <c r="S270" s="38"/>
      <c r="T270" s="50">
        <v>0</v>
      </c>
      <c r="U270" s="50">
        <v>0</v>
      </c>
      <c r="V270" s="50">
        <v>0</v>
      </c>
      <c r="W270" s="50">
        <v>0</v>
      </c>
      <c r="X270" s="50">
        <v>0</v>
      </c>
      <c r="Y270" s="50">
        <v>0</v>
      </c>
      <c r="Z270" s="50"/>
      <c r="AA270" s="50"/>
      <c r="AB270" s="50"/>
      <c r="AC270" s="50"/>
      <c r="AD270" s="50"/>
      <c r="AE270" s="50"/>
      <c r="AF270" s="50"/>
      <c r="AG270" s="50"/>
      <c r="AH270" s="50"/>
      <c r="AI270" s="50"/>
      <c r="AJ270" s="50"/>
      <c r="AK270" s="50"/>
      <c r="AL270" s="50"/>
      <c r="AM270" s="133">
        <v>0</v>
      </c>
      <c r="AN270" s="50"/>
      <c r="AO270" s="134"/>
      <c r="AP270" s="134"/>
      <c r="AQ270" s="119"/>
      <c r="AT270" s="181"/>
      <c r="AU270" s="181"/>
      <c r="AV270" s="181"/>
    </row>
    <row r="271" spans="1:48" s="42" customFormat="1" ht="16.5" hidden="1" customHeight="1" outlineLevel="2">
      <c r="A271" s="460" t="s">
        <v>442</v>
      </c>
      <c r="B271" s="460"/>
      <c r="C271" s="461" t="s">
        <v>443</v>
      </c>
      <c r="D271" s="461"/>
      <c r="E271" s="461"/>
      <c r="F271" s="461"/>
      <c r="G271" s="461"/>
      <c r="H271" s="140" t="s">
        <v>28</v>
      </c>
      <c r="I271" s="68">
        <v>0</v>
      </c>
      <c r="J271" s="68">
        <v>0</v>
      </c>
      <c r="K271" s="68">
        <v>0</v>
      </c>
      <c r="L271" s="68">
        <v>0</v>
      </c>
      <c r="M271" s="68"/>
      <c r="N271" s="68">
        <v>0</v>
      </c>
      <c r="O271" s="68"/>
      <c r="P271" s="68">
        <v>0</v>
      </c>
      <c r="Q271" s="68"/>
      <c r="R271" s="68">
        <v>0</v>
      </c>
      <c r="S271" s="38"/>
      <c r="T271" s="50">
        <v>0</v>
      </c>
      <c r="U271" s="50">
        <v>0</v>
      </c>
      <c r="V271" s="50">
        <v>0</v>
      </c>
      <c r="W271" s="50">
        <v>0</v>
      </c>
      <c r="X271" s="50">
        <v>0</v>
      </c>
      <c r="Y271" s="50">
        <v>0</v>
      </c>
      <c r="Z271" s="50"/>
      <c r="AA271" s="50"/>
      <c r="AB271" s="50"/>
      <c r="AC271" s="50"/>
      <c r="AD271" s="50"/>
      <c r="AE271" s="50"/>
      <c r="AF271" s="50"/>
      <c r="AG271" s="50"/>
      <c r="AH271" s="50"/>
      <c r="AI271" s="50"/>
      <c r="AJ271" s="50"/>
      <c r="AK271" s="50"/>
      <c r="AL271" s="50"/>
      <c r="AM271" s="133">
        <v>0</v>
      </c>
      <c r="AN271" s="50"/>
      <c r="AO271" s="134"/>
      <c r="AP271" s="134"/>
      <c r="AQ271" s="119"/>
      <c r="AT271" s="181"/>
      <c r="AU271" s="181"/>
      <c r="AV271" s="181"/>
    </row>
    <row r="272" spans="1:48" s="42" customFormat="1" ht="16.5" hidden="1" customHeight="1" outlineLevel="2">
      <c r="A272" s="460" t="s">
        <v>444</v>
      </c>
      <c r="B272" s="460"/>
      <c r="C272" s="461" t="s">
        <v>32</v>
      </c>
      <c r="D272" s="461"/>
      <c r="E272" s="461"/>
      <c r="F272" s="461"/>
      <c r="G272" s="461"/>
      <c r="H272" s="140" t="s">
        <v>28</v>
      </c>
      <c r="I272" s="68">
        <v>0</v>
      </c>
      <c r="J272" s="68">
        <v>0</v>
      </c>
      <c r="K272" s="68">
        <v>0</v>
      </c>
      <c r="L272" s="68">
        <v>0</v>
      </c>
      <c r="M272" s="68"/>
      <c r="N272" s="68">
        <v>0</v>
      </c>
      <c r="O272" s="68"/>
      <c r="P272" s="68">
        <v>0</v>
      </c>
      <c r="Q272" s="68"/>
      <c r="R272" s="68">
        <v>0</v>
      </c>
      <c r="S272" s="38"/>
      <c r="T272" s="50">
        <v>0</v>
      </c>
      <c r="U272" s="50">
        <v>0</v>
      </c>
      <c r="V272" s="50">
        <v>0</v>
      </c>
      <c r="W272" s="50">
        <v>0</v>
      </c>
      <c r="X272" s="50">
        <v>0</v>
      </c>
      <c r="Y272" s="50">
        <v>0</v>
      </c>
      <c r="Z272" s="50"/>
      <c r="AA272" s="50"/>
      <c r="AB272" s="50"/>
      <c r="AC272" s="50"/>
      <c r="AD272" s="50"/>
      <c r="AE272" s="50"/>
      <c r="AF272" s="50"/>
      <c r="AG272" s="50"/>
      <c r="AH272" s="50"/>
      <c r="AI272" s="50"/>
      <c r="AJ272" s="50"/>
      <c r="AK272" s="50"/>
      <c r="AL272" s="50"/>
      <c r="AM272" s="133">
        <v>0</v>
      </c>
      <c r="AN272" s="50"/>
      <c r="AO272" s="134"/>
      <c r="AP272" s="134"/>
      <c r="AQ272" s="119"/>
      <c r="AT272" s="181"/>
      <c r="AU272" s="181"/>
      <c r="AV272" s="181"/>
    </row>
    <row r="273" spans="1:48" s="42" customFormat="1" ht="16.5" hidden="1" customHeight="1" outlineLevel="2">
      <c r="A273" s="460" t="s">
        <v>445</v>
      </c>
      <c r="B273" s="460"/>
      <c r="C273" s="461" t="s">
        <v>443</v>
      </c>
      <c r="D273" s="461"/>
      <c r="E273" s="461"/>
      <c r="F273" s="461"/>
      <c r="G273" s="461"/>
      <c r="H273" s="140" t="s">
        <v>28</v>
      </c>
      <c r="I273" s="68">
        <v>0</v>
      </c>
      <c r="J273" s="68">
        <v>0</v>
      </c>
      <c r="K273" s="68">
        <v>0</v>
      </c>
      <c r="L273" s="68">
        <v>0</v>
      </c>
      <c r="M273" s="68"/>
      <c r="N273" s="68">
        <v>0</v>
      </c>
      <c r="O273" s="68"/>
      <c r="P273" s="68">
        <v>0</v>
      </c>
      <c r="Q273" s="68"/>
      <c r="R273" s="68">
        <v>0</v>
      </c>
      <c r="S273" s="38"/>
      <c r="T273" s="50">
        <v>0</v>
      </c>
      <c r="U273" s="50">
        <v>0</v>
      </c>
      <c r="V273" s="50">
        <v>0</v>
      </c>
      <c r="W273" s="50">
        <v>0</v>
      </c>
      <c r="X273" s="50">
        <v>0</v>
      </c>
      <c r="Y273" s="50">
        <v>0</v>
      </c>
      <c r="Z273" s="50"/>
      <c r="AA273" s="50"/>
      <c r="AB273" s="50"/>
      <c r="AC273" s="50"/>
      <c r="AD273" s="50"/>
      <c r="AE273" s="50"/>
      <c r="AF273" s="50"/>
      <c r="AG273" s="50"/>
      <c r="AH273" s="50"/>
      <c r="AI273" s="50"/>
      <c r="AJ273" s="50"/>
      <c r="AK273" s="50"/>
      <c r="AL273" s="50"/>
      <c r="AM273" s="133">
        <v>0</v>
      </c>
      <c r="AN273" s="50"/>
      <c r="AO273" s="134"/>
      <c r="AP273" s="134"/>
      <c r="AQ273" s="119"/>
      <c r="AT273" s="181"/>
      <c r="AU273" s="181"/>
      <c r="AV273" s="181"/>
    </row>
    <row r="274" spans="1:48" s="42" customFormat="1" ht="16.5" hidden="1" customHeight="1" outlineLevel="2">
      <c r="A274" s="460" t="s">
        <v>446</v>
      </c>
      <c r="B274" s="460"/>
      <c r="C274" s="461" t="s">
        <v>34</v>
      </c>
      <c r="D274" s="461"/>
      <c r="E274" s="461"/>
      <c r="F274" s="461"/>
      <c r="G274" s="461"/>
      <c r="H274" s="140" t="s">
        <v>28</v>
      </c>
      <c r="I274" s="68">
        <v>0</v>
      </c>
      <c r="J274" s="68">
        <v>0</v>
      </c>
      <c r="K274" s="68">
        <v>0</v>
      </c>
      <c r="L274" s="68">
        <v>0</v>
      </c>
      <c r="M274" s="68"/>
      <c r="N274" s="68">
        <v>0</v>
      </c>
      <c r="O274" s="68"/>
      <c r="P274" s="68">
        <v>0</v>
      </c>
      <c r="Q274" s="68"/>
      <c r="R274" s="68">
        <v>0</v>
      </c>
      <c r="S274" s="38"/>
      <c r="T274" s="50">
        <v>0</v>
      </c>
      <c r="U274" s="50">
        <v>0</v>
      </c>
      <c r="V274" s="50">
        <v>0</v>
      </c>
      <c r="W274" s="50">
        <v>0</v>
      </c>
      <c r="X274" s="50">
        <v>0</v>
      </c>
      <c r="Y274" s="50">
        <v>0</v>
      </c>
      <c r="Z274" s="50"/>
      <c r="AA274" s="50"/>
      <c r="AB274" s="50"/>
      <c r="AC274" s="50"/>
      <c r="AD274" s="50"/>
      <c r="AE274" s="50"/>
      <c r="AF274" s="50"/>
      <c r="AG274" s="50"/>
      <c r="AH274" s="50"/>
      <c r="AI274" s="50"/>
      <c r="AJ274" s="50"/>
      <c r="AK274" s="50"/>
      <c r="AL274" s="50"/>
      <c r="AM274" s="133">
        <v>0</v>
      </c>
      <c r="AN274" s="50"/>
      <c r="AO274" s="134"/>
      <c r="AP274" s="134"/>
      <c r="AQ274" s="119"/>
      <c r="AT274" s="181"/>
      <c r="AU274" s="181"/>
      <c r="AV274" s="181"/>
    </row>
    <row r="275" spans="1:48" s="42" customFormat="1" ht="16.5" hidden="1" customHeight="1" outlineLevel="2">
      <c r="A275" s="460" t="s">
        <v>447</v>
      </c>
      <c r="B275" s="460"/>
      <c r="C275" s="461" t="s">
        <v>443</v>
      </c>
      <c r="D275" s="461"/>
      <c r="E275" s="461"/>
      <c r="F275" s="461"/>
      <c r="G275" s="461"/>
      <c r="H275" s="140" t="s">
        <v>28</v>
      </c>
      <c r="I275" s="68">
        <v>0</v>
      </c>
      <c r="J275" s="68">
        <v>0</v>
      </c>
      <c r="K275" s="68">
        <v>16.917919240000003</v>
      </c>
      <c r="L275" s="68">
        <v>18.465819611432607</v>
      </c>
      <c r="M275" s="68"/>
      <c r="N275" s="68">
        <v>1.372452483723194</v>
      </c>
      <c r="O275" s="68"/>
      <c r="P275" s="68">
        <v>1.5745805839784026</v>
      </c>
      <c r="Q275" s="68"/>
      <c r="R275" s="68">
        <v>1.7632265608658031</v>
      </c>
      <c r="S275" s="38"/>
      <c r="T275" s="50">
        <v>0</v>
      </c>
      <c r="U275" s="50">
        <v>0</v>
      </c>
      <c r="V275" s="50">
        <v>0</v>
      </c>
      <c r="W275" s="50">
        <v>0</v>
      </c>
      <c r="X275" s="50">
        <v>0</v>
      </c>
      <c r="Y275" s="50">
        <v>0</v>
      </c>
      <c r="Z275" s="50"/>
      <c r="AA275" s="50"/>
      <c r="AB275" s="50"/>
      <c r="AC275" s="50"/>
      <c r="AD275" s="50"/>
      <c r="AE275" s="50"/>
      <c r="AF275" s="50"/>
      <c r="AG275" s="50"/>
      <c r="AH275" s="50"/>
      <c r="AI275" s="50"/>
      <c r="AJ275" s="50"/>
      <c r="AK275" s="50"/>
      <c r="AL275" s="50"/>
      <c r="AM275" s="133">
        <v>0</v>
      </c>
      <c r="AN275" s="50"/>
      <c r="AO275" s="134"/>
      <c r="AP275" s="134"/>
      <c r="AQ275" s="119"/>
      <c r="AT275" s="181"/>
      <c r="AU275" s="181"/>
      <c r="AV275" s="181"/>
    </row>
    <row r="276" spans="1:48" s="42" customFormat="1" ht="16.5" hidden="1" customHeight="1" outlineLevel="2">
      <c r="A276" s="460" t="s">
        <v>448</v>
      </c>
      <c r="B276" s="460"/>
      <c r="C276" s="461" t="s">
        <v>36</v>
      </c>
      <c r="D276" s="461"/>
      <c r="E276" s="461"/>
      <c r="F276" s="461"/>
      <c r="G276" s="461"/>
      <c r="H276" s="140" t="s">
        <v>28</v>
      </c>
      <c r="I276" s="68">
        <v>0</v>
      </c>
      <c r="J276" s="68">
        <v>0</v>
      </c>
      <c r="K276" s="68">
        <v>185.82730869716997</v>
      </c>
      <c r="L276" s="68">
        <v>184.84730869716998</v>
      </c>
      <c r="M276" s="68"/>
      <c r="N276" s="68">
        <v>-0.98</v>
      </c>
      <c r="O276" s="68"/>
      <c r="P276" s="68">
        <v>-0.98</v>
      </c>
      <c r="Q276" s="68"/>
      <c r="R276" s="68">
        <v>185.80148941580001</v>
      </c>
      <c r="S276" s="38"/>
      <c r="T276" s="50">
        <v>0</v>
      </c>
      <c r="U276" s="50">
        <v>0</v>
      </c>
      <c r="V276" s="50">
        <v>0</v>
      </c>
      <c r="W276" s="50">
        <v>0</v>
      </c>
      <c r="X276" s="50">
        <v>0</v>
      </c>
      <c r="Y276" s="50">
        <v>0</v>
      </c>
      <c r="Z276" s="50"/>
      <c r="AA276" s="50"/>
      <c r="AB276" s="50"/>
      <c r="AC276" s="50"/>
      <c r="AD276" s="50"/>
      <c r="AE276" s="50"/>
      <c r="AF276" s="50"/>
      <c r="AG276" s="50"/>
      <c r="AH276" s="50"/>
      <c r="AI276" s="50"/>
      <c r="AJ276" s="50"/>
      <c r="AK276" s="50"/>
      <c r="AL276" s="50"/>
      <c r="AM276" s="133">
        <v>0</v>
      </c>
      <c r="AN276" s="50"/>
      <c r="AO276" s="134"/>
      <c r="AP276" s="134"/>
      <c r="AQ276" s="119"/>
      <c r="AT276" s="181"/>
      <c r="AU276" s="181"/>
      <c r="AV276" s="181"/>
    </row>
    <row r="277" spans="1:48" s="42" customFormat="1" ht="16.5" hidden="1" customHeight="1" outlineLevel="2">
      <c r="A277" s="460" t="s">
        <v>449</v>
      </c>
      <c r="B277" s="460"/>
      <c r="C277" s="461" t="s">
        <v>443</v>
      </c>
      <c r="D277" s="461"/>
      <c r="E277" s="461"/>
      <c r="F277" s="461"/>
      <c r="G277" s="461"/>
      <c r="H277" s="140" t="s">
        <v>28</v>
      </c>
      <c r="I277" s="68">
        <v>0</v>
      </c>
      <c r="J277" s="68">
        <v>0</v>
      </c>
      <c r="K277" s="68">
        <v>182.44995058420002</v>
      </c>
      <c r="L277" s="68">
        <v>182.44995058420002</v>
      </c>
      <c r="M277" s="68"/>
      <c r="N277" s="68">
        <v>0</v>
      </c>
      <c r="O277" s="68"/>
      <c r="P277" s="68">
        <v>0</v>
      </c>
      <c r="Q277" s="68"/>
      <c r="R277" s="68">
        <v>182.44995058420002</v>
      </c>
      <c r="S277" s="38"/>
      <c r="T277" s="50">
        <v>0</v>
      </c>
      <c r="U277" s="50">
        <v>0</v>
      </c>
      <c r="V277" s="50">
        <v>0</v>
      </c>
      <c r="W277" s="50">
        <v>0</v>
      </c>
      <c r="X277" s="50">
        <v>0</v>
      </c>
      <c r="Y277" s="50">
        <v>0</v>
      </c>
      <c r="Z277" s="50"/>
      <c r="AA277" s="50"/>
      <c r="AB277" s="50"/>
      <c r="AC277" s="50"/>
      <c r="AD277" s="50"/>
      <c r="AE277" s="50"/>
      <c r="AF277" s="50"/>
      <c r="AG277" s="50"/>
      <c r="AH277" s="50"/>
      <c r="AI277" s="50"/>
      <c r="AJ277" s="50"/>
      <c r="AK277" s="50"/>
      <c r="AL277" s="50"/>
      <c r="AM277" s="133">
        <v>0</v>
      </c>
      <c r="AN277" s="50"/>
      <c r="AO277" s="134"/>
      <c r="AP277" s="134"/>
      <c r="AQ277" s="119"/>
      <c r="AT277" s="181"/>
      <c r="AU277" s="181"/>
      <c r="AV277" s="181"/>
    </row>
    <row r="278" spans="1:48" s="42" customFormat="1" ht="16.5" hidden="1" customHeight="1" outlineLevel="2">
      <c r="A278" s="460" t="s">
        <v>450</v>
      </c>
      <c r="B278" s="460"/>
      <c r="C278" s="461" t="s">
        <v>451</v>
      </c>
      <c r="D278" s="461"/>
      <c r="E278" s="461"/>
      <c r="F278" s="461"/>
      <c r="G278" s="461"/>
      <c r="H278" s="140" t="s">
        <v>28</v>
      </c>
      <c r="I278" s="68">
        <v>0</v>
      </c>
      <c r="J278" s="68">
        <v>0</v>
      </c>
      <c r="K278" s="68">
        <v>-3.53710652</v>
      </c>
      <c r="L278" s="68">
        <v>-3.8344665199999999</v>
      </c>
      <c r="M278" s="68"/>
      <c r="N278" s="68">
        <v>-0.29736000000000001</v>
      </c>
      <c r="O278" s="68"/>
      <c r="P278" s="68">
        <v>-5.0495739999999998</v>
      </c>
      <c r="Q278" s="68"/>
      <c r="R278" s="68">
        <v>2.0312259927999996</v>
      </c>
      <c r="S278" s="38"/>
      <c r="T278" s="50">
        <v>0</v>
      </c>
      <c r="U278" s="50">
        <v>0</v>
      </c>
      <c r="V278" s="50">
        <v>0</v>
      </c>
      <c r="W278" s="50">
        <v>0</v>
      </c>
      <c r="X278" s="50">
        <v>0</v>
      </c>
      <c r="Y278" s="50">
        <v>0</v>
      </c>
      <c r="Z278" s="50"/>
      <c r="AA278" s="50"/>
      <c r="AB278" s="50"/>
      <c r="AC278" s="50"/>
      <c r="AD278" s="50"/>
      <c r="AE278" s="50"/>
      <c r="AF278" s="50"/>
      <c r="AG278" s="50"/>
      <c r="AH278" s="50"/>
      <c r="AI278" s="50"/>
      <c r="AJ278" s="50"/>
      <c r="AK278" s="50"/>
      <c r="AL278" s="50"/>
      <c r="AM278" s="133">
        <v>0</v>
      </c>
      <c r="AN278" s="50"/>
      <c r="AO278" s="134"/>
      <c r="AP278" s="134"/>
      <c r="AQ278" s="119"/>
      <c r="AT278" s="181"/>
      <c r="AU278" s="181"/>
      <c r="AV278" s="181"/>
    </row>
    <row r="279" spans="1:48" s="42" customFormat="1" ht="16.5" hidden="1" customHeight="1" outlineLevel="2">
      <c r="A279" s="460" t="s">
        <v>452</v>
      </c>
      <c r="B279" s="460"/>
      <c r="C279" s="461" t="s">
        <v>443</v>
      </c>
      <c r="D279" s="461"/>
      <c r="E279" s="461"/>
      <c r="F279" s="461"/>
      <c r="G279" s="461"/>
      <c r="H279" s="140" t="s">
        <v>28</v>
      </c>
      <c r="I279" s="68">
        <v>0</v>
      </c>
      <c r="J279" s="68">
        <v>0</v>
      </c>
      <c r="K279" s="68">
        <v>3.6130680071999994</v>
      </c>
      <c r="L279" s="68">
        <v>3.9104280071999993</v>
      </c>
      <c r="M279" s="68"/>
      <c r="N279" s="68">
        <v>0.29736000000000001</v>
      </c>
      <c r="O279" s="68"/>
      <c r="P279" s="68">
        <v>5.0495739999999998</v>
      </c>
      <c r="Q279" s="68"/>
      <c r="R279" s="68">
        <v>-2.0312259927999996</v>
      </c>
      <c r="S279" s="38"/>
      <c r="T279" s="50">
        <v>0</v>
      </c>
      <c r="U279" s="50">
        <v>0</v>
      </c>
      <c r="V279" s="50">
        <v>0</v>
      </c>
      <c r="W279" s="50">
        <v>0</v>
      </c>
      <c r="X279" s="50">
        <v>0</v>
      </c>
      <c r="Y279" s="50">
        <v>0</v>
      </c>
      <c r="Z279" s="50"/>
      <c r="AA279" s="50"/>
      <c r="AB279" s="50"/>
      <c r="AC279" s="50"/>
      <c r="AD279" s="50"/>
      <c r="AE279" s="50"/>
      <c r="AF279" s="50"/>
      <c r="AG279" s="50"/>
      <c r="AH279" s="50"/>
      <c r="AI279" s="50"/>
      <c r="AJ279" s="50"/>
      <c r="AK279" s="50"/>
      <c r="AL279" s="50"/>
      <c r="AM279" s="133">
        <v>0</v>
      </c>
      <c r="AN279" s="50"/>
      <c r="AO279" s="134"/>
      <c r="AP279" s="134"/>
      <c r="AQ279" s="119"/>
      <c r="AT279" s="181"/>
      <c r="AU279" s="181"/>
      <c r="AV279" s="181"/>
    </row>
    <row r="280" spans="1:48" s="42" customFormat="1" ht="8.1" customHeight="1" outlineLevel="1" collapsed="1">
      <c r="A280" s="460" t="s">
        <v>453</v>
      </c>
      <c r="B280" s="460"/>
      <c r="C280" s="461" t="s">
        <v>454</v>
      </c>
      <c r="D280" s="461"/>
      <c r="E280" s="461"/>
      <c r="F280" s="461"/>
      <c r="G280" s="461"/>
      <c r="H280" s="140" t="s">
        <v>28</v>
      </c>
      <c r="I280" s="68">
        <v>7.4020000000000001</v>
      </c>
      <c r="J280" s="68">
        <v>10.464</v>
      </c>
      <c r="K280" s="68">
        <v>37</v>
      </c>
      <c r="L280" s="68">
        <v>12.011900371432603</v>
      </c>
      <c r="M280" s="68">
        <v>12.011900371432603</v>
      </c>
      <c r="N280" s="68">
        <v>13.384352855155797</v>
      </c>
      <c r="O280" s="68">
        <v>13.384352855155797</v>
      </c>
      <c r="P280" s="68">
        <v>14.958933439134199</v>
      </c>
      <c r="Q280" s="68">
        <v>14.958933439134199</v>
      </c>
      <c r="R280" s="68">
        <v>16.722160000000002</v>
      </c>
      <c r="S280" s="68">
        <v>14.958933439134199</v>
      </c>
      <c r="T280" s="50">
        <v>16.722000000000001</v>
      </c>
      <c r="U280" s="50">
        <v>14.958933439134199</v>
      </c>
      <c r="V280" s="50">
        <v>20.882000000000001</v>
      </c>
      <c r="W280" s="50">
        <v>14.958933439134199</v>
      </c>
      <c r="X280" s="50">
        <v>27.808719999999994</v>
      </c>
      <c r="Y280" s="50">
        <v>20.66</v>
      </c>
      <c r="Z280" s="50">
        <v>35.523840399999983</v>
      </c>
      <c r="AA280" s="50"/>
      <c r="AB280" s="50">
        <v>46.38831170160006</v>
      </c>
      <c r="AC280" s="50">
        <v>0</v>
      </c>
      <c r="AD280" s="50">
        <v>57.687361855264044</v>
      </c>
      <c r="AE280" s="50">
        <v>0</v>
      </c>
      <c r="AF280" s="50">
        <v>69.438374015074601</v>
      </c>
      <c r="AG280" s="50">
        <v>0</v>
      </c>
      <c r="AH280" s="50">
        <v>81.659426661277621</v>
      </c>
      <c r="AI280" s="50">
        <v>0</v>
      </c>
      <c r="AJ280" s="50">
        <v>94.369321413328748</v>
      </c>
      <c r="AK280" s="50"/>
      <c r="AL280" s="50"/>
      <c r="AM280" s="116"/>
      <c r="AN280" s="50"/>
      <c r="AO280" s="132"/>
      <c r="AP280" s="132"/>
      <c r="AQ280" s="119"/>
      <c r="AT280" s="181"/>
      <c r="AU280" s="181"/>
      <c r="AV280" s="181"/>
    </row>
    <row r="281" spans="1:48" s="42" customFormat="1" ht="8.1" hidden="1" customHeight="1" outlineLevel="2">
      <c r="A281" s="460" t="s">
        <v>455</v>
      </c>
      <c r="B281" s="460"/>
      <c r="C281" s="461" t="s">
        <v>443</v>
      </c>
      <c r="D281" s="461"/>
      <c r="E281" s="461"/>
      <c r="F281" s="461"/>
      <c r="G281" s="461"/>
      <c r="H281" s="140" t="s">
        <v>28</v>
      </c>
      <c r="I281" s="68">
        <v>0</v>
      </c>
      <c r="J281" s="68">
        <v>0</v>
      </c>
      <c r="K281" s="68">
        <v>0</v>
      </c>
      <c r="L281" s="68">
        <v>0</v>
      </c>
      <c r="M281" s="68"/>
      <c r="N281" s="68">
        <v>0</v>
      </c>
      <c r="O281" s="68"/>
      <c r="P281" s="68">
        <v>0</v>
      </c>
      <c r="Q281" s="68"/>
      <c r="R281" s="68">
        <v>0</v>
      </c>
      <c r="S281" s="38"/>
      <c r="T281" s="50">
        <v>0</v>
      </c>
      <c r="U281" s="50">
        <v>0</v>
      </c>
      <c r="V281" s="50"/>
      <c r="W281" s="50">
        <v>0</v>
      </c>
      <c r="X281" s="50">
        <v>0</v>
      </c>
      <c r="Y281" s="50"/>
      <c r="Z281" s="50"/>
      <c r="AA281" s="50"/>
      <c r="AB281" s="50"/>
      <c r="AC281" s="50"/>
      <c r="AD281" s="50"/>
      <c r="AE281" s="50"/>
      <c r="AF281" s="50"/>
      <c r="AG281" s="50"/>
      <c r="AH281" s="50"/>
      <c r="AI281" s="50"/>
      <c r="AJ281" s="50"/>
      <c r="AK281" s="50"/>
      <c r="AL281" s="50"/>
      <c r="AM281" s="133"/>
      <c r="AN281" s="50"/>
      <c r="AO281" s="134"/>
      <c r="AP281" s="134"/>
      <c r="AQ281" s="119"/>
      <c r="AT281" s="181"/>
      <c r="AU281" s="181"/>
      <c r="AV281" s="181"/>
    </row>
    <row r="282" spans="1:48" s="42" customFormat="1" ht="16.5" hidden="1" customHeight="1" outlineLevel="2">
      <c r="A282" s="460" t="s">
        <v>456</v>
      </c>
      <c r="B282" s="460"/>
      <c r="C282" s="461" t="s">
        <v>457</v>
      </c>
      <c r="D282" s="461"/>
      <c r="E282" s="461"/>
      <c r="F282" s="461"/>
      <c r="G282" s="461"/>
      <c r="H282" s="140" t="s">
        <v>28</v>
      </c>
      <c r="I282" s="68">
        <v>0</v>
      </c>
      <c r="J282" s="68">
        <v>0</v>
      </c>
      <c r="K282" s="68">
        <v>0</v>
      </c>
      <c r="L282" s="68">
        <v>0</v>
      </c>
      <c r="M282" s="68"/>
      <c r="N282" s="68">
        <v>0</v>
      </c>
      <c r="O282" s="68"/>
      <c r="P282" s="68">
        <v>0</v>
      </c>
      <c r="Q282" s="68"/>
      <c r="R282" s="68">
        <v>0</v>
      </c>
      <c r="S282" s="38"/>
      <c r="T282" s="50">
        <v>0</v>
      </c>
      <c r="U282" s="50">
        <v>0</v>
      </c>
      <c r="V282" s="50"/>
      <c r="W282" s="50">
        <v>0</v>
      </c>
      <c r="X282" s="50">
        <v>0</v>
      </c>
      <c r="Y282" s="50"/>
      <c r="Z282" s="50"/>
      <c r="AA282" s="50"/>
      <c r="AB282" s="50"/>
      <c r="AC282" s="50"/>
      <c r="AD282" s="50"/>
      <c r="AE282" s="50"/>
      <c r="AF282" s="50"/>
      <c r="AG282" s="50"/>
      <c r="AH282" s="50"/>
      <c r="AI282" s="50"/>
      <c r="AJ282" s="50"/>
      <c r="AK282" s="50"/>
      <c r="AL282" s="50"/>
      <c r="AM282" s="133">
        <v>0</v>
      </c>
      <c r="AN282" s="50"/>
      <c r="AO282" s="134"/>
      <c r="AP282" s="134"/>
      <c r="AQ282" s="119"/>
      <c r="AT282" s="181"/>
      <c r="AU282" s="181"/>
      <c r="AV282" s="181"/>
    </row>
    <row r="283" spans="1:48" s="42" customFormat="1" ht="16.5" hidden="1" customHeight="1" outlineLevel="2">
      <c r="A283" s="460" t="s">
        <v>458</v>
      </c>
      <c r="B283" s="460"/>
      <c r="C283" s="461" t="s">
        <v>443</v>
      </c>
      <c r="D283" s="461"/>
      <c r="E283" s="461"/>
      <c r="F283" s="461"/>
      <c r="G283" s="461"/>
      <c r="H283" s="140" t="s">
        <v>28</v>
      </c>
      <c r="I283" s="68">
        <v>0</v>
      </c>
      <c r="J283" s="68">
        <v>0</v>
      </c>
      <c r="K283" s="68">
        <v>0</v>
      </c>
      <c r="L283" s="68">
        <v>0</v>
      </c>
      <c r="M283" s="68"/>
      <c r="N283" s="68">
        <v>0</v>
      </c>
      <c r="O283" s="68"/>
      <c r="P283" s="68">
        <v>0</v>
      </c>
      <c r="Q283" s="68"/>
      <c r="R283" s="68">
        <v>0</v>
      </c>
      <c r="S283" s="38"/>
      <c r="T283" s="50">
        <v>0</v>
      </c>
      <c r="U283" s="50">
        <v>0</v>
      </c>
      <c r="V283" s="50"/>
      <c r="W283" s="50">
        <v>0</v>
      </c>
      <c r="X283" s="50">
        <v>0</v>
      </c>
      <c r="Y283" s="50"/>
      <c r="Z283" s="50"/>
      <c r="AA283" s="50"/>
      <c r="AB283" s="50"/>
      <c r="AC283" s="50"/>
      <c r="AD283" s="50"/>
      <c r="AE283" s="50"/>
      <c r="AF283" s="50"/>
      <c r="AG283" s="50"/>
      <c r="AH283" s="50"/>
      <c r="AI283" s="50"/>
      <c r="AJ283" s="50"/>
      <c r="AK283" s="50"/>
      <c r="AL283" s="50"/>
      <c r="AM283" s="133">
        <v>0</v>
      </c>
      <c r="AN283" s="50"/>
      <c r="AO283" s="134"/>
      <c r="AP283" s="134"/>
      <c r="AQ283" s="119"/>
      <c r="AT283" s="181"/>
      <c r="AU283" s="181"/>
      <c r="AV283" s="181"/>
    </row>
    <row r="284" spans="1:48" s="42" customFormat="1" outlineLevel="1" collapsed="1">
      <c r="A284" s="460" t="s">
        <v>459</v>
      </c>
      <c r="B284" s="460"/>
      <c r="C284" s="461" t="s">
        <v>460</v>
      </c>
      <c r="D284" s="461"/>
      <c r="E284" s="461"/>
      <c r="F284" s="461"/>
      <c r="G284" s="461"/>
      <c r="H284" s="140" t="s">
        <v>28</v>
      </c>
      <c r="I284" s="68">
        <v>1.673</v>
      </c>
      <c r="J284" s="68">
        <v>0.70499999999999996</v>
      </c>
      <c r="K284" s="68">
        <v>0.57999999999999996</v>
      </c>
      <c r="L284" s="68">
        <v>0.70499999999999985</v>
      </c>
      <c r="M284" s="68">
        <v>0.57999999999999996</v>
      </c>
      <c r="N284" s="68">
        <v>0.70499999999999985</v>
      </c>
      <c r="O284" s="68">
        <v>0.57999999999999996</v>
      </c>
      <c r="P284" s="68">
        <v>0.70500000000000007</v>
      </c>
      <c r="Q284" s="68">
        <v>0.70500000000000007</v>
      </c>
      <c r="R284" s="68">
        <v>0.70500000000000007</v>
      </c>
      <c r="S284" s="68">
        <v>0.70500000000000007</v>
      </c>
      <c r="T284" s="50">
        <v>4.5730000000000004</v>
      </c>
      <c r="U284" s="50">
        <v>0.70500000000000007</v>
      </c>
      <c r="V284" s="50">
        <v>0.38400000000000001</v>
      </c>
      <c r="W284" s="50">
        <v>0.70500000000000007</v>
      </c>
      <c r="X284" s="50">
        <v>0.38400000000000034</v>
      </c>
      <c r="Y284" s="50">
        <v>2.1949999999999998</v>
      </c>
      <c r="Z284" s="50">
        <v>0.38400000000000034</v>
      </c>
      <c r="AA284" s="50"/>
      <c r="AB284" s="50">
        <v>0.38400000000000034</v>
      </c>
      <c r="AC284" s="50">
        <v>0</v>
      </c>
      <c r="AD284" s="50">
        <v>0.38400000000000034</v>
      </c>
      <c r="AE284" s="50">
        <v>0</v>
      </c>
      <c r="AF284" s="50">
        <v>0.38400000000000034</v>
      </c>
      <c r="AG284" s="50">
        <v>0</v>
      </c>
      <c r="AH284" s="50">
        <v>0.38400000000000034</v>
      </c>
      <c r="AI284" s="50">
        <v>0</v>
      </c>
      <c r="AJ284" s="50">
        <v>0.38400000000000034</v>
      </c>
      <c r="AK284" s="50"/>
      <c r="AL284" s="50"/>
      <c r="AM284" s="116"/>
      <c r="AN284" s="50"/>
      <c r="AO284" s="132" t="s">
        <v>461</v>
      </c>
      <c r="AP284" s="132"/>
      <c r="AQ284" s="119"/>
      <c r="AT284" s="181"/>
      <c r="AU284" s="181"/>
      <c r="AV284" s="181"/>
    </row>
    <row r="285" spans="1:48" s="42" customFormat="1" ht="8.1" hidden="1" customHeight="1" outlineLevel="2">
      <c r="A285" s="460" t="s">
        <v>462</v>
      </c>
      <c r="B285" s="460"/>
      <c r="C285" s="461" t="s">
        <v>443</v>
      </c>
      <c r="D285" s="461"/>
      <c r="E285" s="461"/>
      <c r="F285" s="461"/>
      <c r="G285" s="461"/>
      <c r="H285" s="140" t="s">
        <v>28</v>
      </c>
      <c r="I285" s="68">
        <v>0</v>
      </c>
      <c r="J285" s="68">
        <v>0</v>
      </c>
      <c r="K285" s="68">
        <v>11.986677522199999</v>
      </c>
      <c r="L285" s="68">
        <v>13.9596375222</v>
      </c>
      <c r="M285" s="68"/>
      <c r="N285" s="68">
        <v>1.985468</v>
      </c>
      <c r="O285" s="68"/>
      <c r="P285" s="68">
        <v>1.9973860000000001</v>
      </c>
      <c r="Q285" s="68"/>
      <c r="R285" s="68">
        <v>6.030863522199998</v>
      </c>
      <c r="S285" s="38"/>
      <c r="T285" s="50">
        <v>0</v>
      </c>
      <c r="U285" s="50">
        <v>0</v>
      </c>
      <c r="V285" s="50"/>
      <c r="W285" s="50">
        <v>0</v>
      </c>
      <c r="X285" s="50">
        <v>0</v>
      </c>
      <c r="Y285" s="50"/>
      <c r="Z285" s="50"/>
      <c r="AA285" s="50"/>
      <c r="AB285" s="50"/>
      <c r="AC285" s="50"/>
      <c r="AD285" s="50"/>
      <c r="AE285" s="50"/>
      <c r="AF285" s="50"/>
      <c r="AG285" s="50"/>
      <c r="AH285" s="50"/>
      <c r="AI285" s="50"/>
      <c r="AJ285" s="50"/>
      <c r="AK285" s="50"/>
      <c r="AL285" s="50"/>
      <c r="AM285" s="116"/>
      <c r="AN285" s="50"/>
      <c r="AO285" s="132"/>
      <c r="AP285" s="132"/>
      <c r="AQ285" s="119"/>
      <c r="AT285" s="181"/>
      <c r="AU285" s="181"/>
      <c r="AV285" s="181"/>
    </row>
    <row r="286" spans="1:48" s="42" customFormat="1" ht="16.5" hidden="1" customHeight="1" outlineLevel="2">
      <c r="A286" s="460" t="s">
        <v>463</v>
      </c>
      <c r="B286" s="460"/>
      <c r="C286" s="461" t="s">
        <v>464</v>
      </c>
      <c r="D286" s="461"/>
      <c r="E286" s="461"/>
      <c r="F286" s="461"/>
      <c r="G286" s="461"/>
      <c r="H286" s="140" t="s">
        <v>28</v>
      </c>
      <c r="I286" s="68">
        <v>0</v>
      </c>
      <c r="J286" s="68">
        <v>0</v>
      </c>
      <c r="K286" s="68">
        <v>358.59284121996001</v>
      </c>
      <c r="L286" s="68">
        <v>451.363630501432</v>
      </c>
      <c r="M286" s="68"/>
      <c r="N286" s="68">
        <v>86.273916989791999</v>
      </c>
      <c r="O286" s="68"/>
      <c r="P286" s="68">
        <v>106.18607468053578</v>
      </c>
      <c r="Q286" s="68"/>
      <c r="R286" s="68">
        <v>73.362060268160221</v>
      </c>
      <c r="S286" s="38"/>
      <c r="T286" s="50">
        <v>0</v>
      </c>
      <c r="U286" s="50">
        <v>0</v>
      </c>
      <c r="V286" s="50"/>
      <c r="W286" s="50">
        <v>0</v>
      </c>
      <c r="X286" s="50">
        <v>0</v>
      </c>
      <c r="Y286" s="50"/>
      <c r="Z286" s="50"/>
      <c r="AA286" s="50"/>
      <c r="AB286" s="50"/>
      <c r="AC286" s="50"/>
      <c r="AD286" s="50"/>
      <c r="AE286" s="50"/>
      <c r="AF286" s="50"/>
      <c r="AG286" s="50"/>
      <c r="AH286" s="50"/>
      <c r="AI286" s="50"/>
      <c r="AJ286" s="50"/>
      <c r="AK286" s="50"/>
      <c r="AL286" s="50"/>
      <c r="AM286" s="133">
        <v>0</v>
      </c>
      <c r="AN286" s="50"/>
      <c r="AO286" s="134"/>
      <c r="AP286" s="134"/>
      <c r="AQ286" s="119"/>
      <c r="AT286" s="181"/>
      <c r="AU286" s="181"/>
      <c r="AV286" s="181"/>
    </row>
    <row r="287" spans="1:48" s="42" customFormat="1" ht="16.5" hidden="1" customHeight="1" outlineLevel="2">
      <c r="A287" s="460" t="s">
        <v>465</v>
      </c>
      <c r="B287" s="460"/>
      <c r="C287" s="461" t="s">
        <v>443</v>
      </c>
      <c r="D287" s="461"/>
      <c r="E287" s="461"/>
      <c r="F287" s="461"/>
      <c r="G287" s="461"/>
      <c r="H287" s="140" t="s">
        <v>28</v>
      </c>
      <c r="I287" s="68">
        <v>0</v>
      </c>
      <c r="J287" s="68">
        <v>0</v>
      </c>
      <c r="K287" s="68">
        <v>-14.306372719999965</v>
      </c>
      <c r="L287" s="68">
        <v>-16.279332719999964</v>
      </c>
      <c r="M287" s="68"/>
      <c r="N287" s="68">
        <v>-1.985468</v>
      </c>
      <c r="O287" s="68"/>
      <c r="P287" s="68">
        <v>-1.9973860000000001</v>
      </c>
      <c r="Q287" s="68"/>
      <c r="R287" s="68">
        <v>-6.030863522199998</v>
      </c>
      <c r="S287" s="38"/>
      <c r="T287" s="50">
        <v>0</v>
      </c>
      <c r="U287" s="50">
        <v>0</v>
      </c>
      <c r="V287" s="50"/>
      <c r="W287" s="50">
        <v>0</v>
      </c>
      <c r="X287" s="50">
        <v>0</v>
      </c>
      <c r="Y287" s="50"/>
      <c r="Z287" s="50"/>
      <c r="AA287" s="50"/>
      <c r="AB287" s="50"/>
      <c r="AC287" s="50"/>
      <c r="AD287" s="50"/>
      <c r="AE287" s="50"/>
      <c r="AF287" s="50"/>
      <c r="AG287" s="50"/>
      <c r="AH287" s="50"/>
      <c r="AI287" s="50"/>
      <c r="AJ287" s="50"/>
      <c r="AK287" s="50"/>
      <c r="AL287" s="50"/>
      <c r="AM287" s="133">
        <v>0</v>
      </c>
      <c r="AN287" s="50"/>
      <c r="AO287" s="134"/>
      <c r="AP287" s="134"/>
      <c r="AQ287" s="119"/>
      <c r="AT287" s="181"/>
      <c r="AU287" s="181"/>
      <c r="AV287" s="181"/>
    </row>
    <row r="288" spans="1:48" s="42" customFormat="1" ht="16.5" hidden="1" customHeight="1" outlineLevel="2">
      <c r="A288" s="460" t="s">
        <v>463</v>
      </c>
      <c r="B288" s="460"/>
      <c r="C288" s="461" t="s">
        <v>466</v>
      </c>
      <c r="D288" s="461"/>
      <c r="E288" s="461"/>
      <c r="F288" s="461"/>
      <c r="G288" s="461"/>
      <c r="H288" s="140" t="s">
        <v>28</v>
      </c>
      <c r="I288" s="68">
        <v>0</v>
      </c>
      <c r="J288" s="68">
        <v>0</v>
      </c>
      <c r="K288" s="68">
        <v>-370.52326314999999</v>
      </c>
      <c r="L288" s="68">
        <v>-467.05284386305664</v>
      </c>
      <c r="M288" s="68"/>
      <c r="N288" s="68">
        <v>-83.274234616466245</v>
      </c>
      <c r="O288" s="68"/>
      <c r="P288" s="68">
        <v>-103.37920067954347</v>
      </c>
      <c r="Q288" s="68"/>
      <c r="R288" s="68">
        <v>-75.97487026011261</v>
      </c>
      <c r="S288" s="38"/>
      <c r="T288" s="50">
        <v>0</v>
      </c>
      <c r="U288" s="50">
        <v>0</v>
      </c>
      <c r="V288" s="50"/>
      <c r="W288" s="50">
        <v>0</v>
      </c>
      <c r="X288" s="50">
        <v>0</v>
      </c>
      <c r="Y288" s="50"/>
      <c r="Z288" s="50"/>
      <c r="AA288" s="50"/>
      <c r="AB288" s="50"/>
      <c r="AC288" s="50"/>
      <c r="AD288" s="50"/>
      <c r="AE288" s="50"/>
      <c r="AF288" s="50"/>
      <c r="AG288" s="50"/>
      <c r="AH288" s="50"/>
      <c r="AI288" s="50"/>
      <c r="AJ288" s="50"/>
      <c r="AK288" s="50"/>
      <c r="AL288" s="50"/>
      <c r="AM288" s="133">
        <v>0</v>
      </c>
      <c r="AN288" s="50"/>
      <c r="AO288" s="134"/>
      <c r="AP288" s="134"/>
      <c r="AQ288" s="119"/>
      <c r="AT288" s="181"/>
      <c r="AU288" s="181"/>
      <c r="AV288" s="181"/>
    </row>
    <row r="289" spans="1:48" s="42" customFormat="1" ht="16.5" hidden="1" customHeight="1" outlineLevel="2">
      <c r="A289" s="460" t="s">
        <v>467</v>
      </c>
      <c r="B289" s="460"/>
      <c r="C289" s="461" t="s">
        <v>443</v>
      </c>
      <c r="D289" s="461"/>
      <c r="E289" s="461"/>
      <c r="F289" s="461"/>
      <c r="G289" s="461"/>
      <c r="H289" s="140" t="s">
        <v>28</v>
      </c>
      <c r="I289" s="68">
        <v>0</v>
      </c>
      <c r="J289" s="68">
        <v>0</v>
      </c>
      <c r="K289" s="68">
        <v>0</v>
      </c>
      <c r="L289" s="68">
        <v>0</v>
      </c>
      <c r="M289" s="68"/>
      <c r="N289" s="68">
        <v>0</v>
      </c>
      <c r="O289" s="68"/>
      <c r="P289" s="68">
        <v>0</v>
      </c>
      <c r="Q289" s="68"/>
      <c r="R289" s="68">
        <v>0</v>
      </c>
      <c r="S289" s="38"/>
      <c r="T289" s="50">
        <v>0</v>
      </c>
      <c r="U289" s="50">
        <v>0</v>
      </c>
      <c r="V289" s="50"/>
      <c r="W289" s="50">
        <v>0</v>
      </c>
      <c r="X289" s="50">
        <v>0</v>
      </c>
      <c r="Y289" s="50"/>
      <c r="Z289" s="50"/>
      <c r="AA289" s="50"/>
      <c r="AB289" s="50"/>
      <c r="AC289" s="50"/>
      <c r="AD289" s="50"/>
      <c r="AE289" s="50"/>
      <c r="AF289" s="50"/>
      <c r="AG289" s="50"/>
      <c r="AH289" s="50"/>
      <c r="AI289" s="50"/>
      <c r="AJ289" s="50"/>
      <c r="AK289" s="50"/>
      <c r="AL289" s="50"/>
      <c r="AM289" s="133">
        <v>0</v>
      </c>
      <c r="AN289" s="50"/>
      <c r="AO289" s="134"/>
      <c r="AP289" s="134"/>
      <c r="AQ289" s="119"/>
      <c r="AT289" s="181"/>
      <c r="AU289" s="181"/>
      <c r="AV289" s="181"/>
    </row>
    <row r="290" spans="1:48" s="42" customFormat="1" ht="16.5" hidden="1" customHeight="1" outlineLevel="2">
      <c r="A290" s="460" t="s">
        <v>468</v>
      </c>
      <c r="B290" s="460"/>
      <c r="C290" s="461" t="s">
        <v>469</v>
      </c>
      <c r="D290" s="461"/>
      <c r="E290" s="461"/>
      <c r="F290" s="461"/>
      <c r="G290" s="461"/>
      <c r="H290" s="140" t="s">
        <v>28</v>
      </c>
      <c r="I290" s="68">
        <v>0</v>
      </c>
      <c r="J290" s="68">
        <v>0</v>
      </c>
      <c r="K290" s="68">
        <v>-43.429855000000003</v>
      </c>
      <c r="L290" s="68">
        <v>-76.767256401471997</v>
      </c>
      <c r="M290" s="68"/>
      <c r="N290" s="68">
        <v>-23.153956429791997</v>
      </c>
      <c r="O290" s="68"/>
      <c r="P290" s="68">
        <v>-13.109792780535798</v>
      </c>
      <c r="Q290" s="68"/>
      <c r="R290" s="68">
        <v>1.3764636812397946</v>
      </c>
      <c r="S290" s="38"/>
      <c r="T290" s="50">
        <v>0</v>
      </c>
      <c r="U290" s="50">
        <v>0</v>
      </c>
      <c r="V290" s="50"/>
      <c r="W290" s="50">
        <v>0</v>
      </c>
      <c r="X290" s="50">
        <v>0</v>
      </c>
      <c r="Y290" s="50"/>
      <c r="Z290" s="50"/>
      <c r="AA290" s="50"/>
      <c r="AB290" s="50"/>
      <c r="AC290" s="50"/>
      <c r="AD290" s="50"/>
      <c r="AE290" s="50"/>
      <c r="AF290" s="50"/>
      <c r="AG290" s="50"/>
      <c r="AH290" s="50"/>
      <c r="AI290" s="50"/>
      <c r="AJ290" s="50"/>
      <c r="AK290" s="50"/>
      <c r="AL290" s="50"/>
      <c r="AM290" s="133">
        <v>0</v>
      </c>
      <c r="AN290" s="50"/>
      <c r="AO290" s="134"/>
      <c r="AP290" s="134"/>
      <c r="AQ290" s="119"/>
      <c r="AT290" s="181"/>
      <c r="AU290" s="181"/>
      <c r="AV290" s="181"/>
    </row>
    <row r="291" spans="1:48" s="42" customFormat="1" ht="16.5" hidden="1" customHeight="1" outlineLevel="2">
      <c r="A291" s="460" t="s">
        <v>470</v>
      </c>
      <c r="B291" s="460"/>
      <c r="C291" s="461" t="s">
        <v>443</v>
      </c>
      <c r="D291" s="461"/>
      <c r="E291" s="461"/>
      <c r="F291" s="461"/>
      <c r="G291" s="461"/>
      <c r="H291" s="140" t="s">
        <v>28</v>
      </c>
      <c r="I291" s="68">
        <v>0</v>
      </c>
      <c r="J291" s="68">
        <v>0</v>
      </c>
      <c r="K291" s="68">
        <v>0</v>
      </c>
      <c r="L291" s="68">
        <v>0</v>
      </c>
      <c r="M291" s="68"/>
      <c r="N291" s="68">
        <v>0</v>
      </c>
      <c r="O291" s="68"/>
      <c r="P291" s="68">
        <v>0</v>
      </c>
      <c r="Q291" s="68"/>
      <c r="R291" s="68">
        <v>0</v>
      </c>
      <c r="S291" s="38"/>
      <c r="T291" s="50">
        <v>0</v>
      </c>
      <c r="U291" s="50">
        <v>0</v>
      </c>
      <c r="V291" s="50"/>
      <c r="W291" s="50">
        <v>0</v>
      </c>
      <c r="X291" s="50">
        <v>0</v>
      </c>
      <c r="Y291" s="50"/>
      <c r="Z291" s="50"/>
      <c r="AA291" s="50"/>
      <c r="AB291" s="50"/>
      <c r="AC291" s="50"/>
      <c r="AD291" s="50"/>
      <c r="AE291" s="50"/>
      <c r="AF291" s="50"/>
      <c r="AG291" s="50"/>
      <c r="AH291" s="50"/>
      <c r="AI291" s="50"/>
      <c r="AJ291" s="50"/>
      <c r="AK291" s="50"/>
      <c r="AL291" s="50"/>
      <c r="AM291" s="133">
        <v>0</v>
      </c>
      <c r="AN291" s="50"/>
      <c r="AO291" s="134"/>
      <c r="AP291" s="134"/>
      <c r="AQ291" s="119"/>
      <c r="AT291" s="181"/>
      <c r="AU291" s="181"/>
      <c r="AV291" s="181"/>
    </row>
    <row r="292" spans="1:48" s="42" customFormat="1" ht="16.5" hidden="1" customHeight="1" outlineLevel="2">
      <c r="A292" s="460" t="s">
        <v>471</v>
      </c>
      <c r="B292" s="460"/>
      <c r="C292" s="461" t="s">
        <v>54</v>
      </c>
      <c r="D292" s="461"/>
      <c r="E292" s="461"/>
      <c r="F292" s="461"/>
      <c r="G292" s="461"/>
      <c r="H292" s="140" t="s">
        <v>28</v>
      </c>
      <c r="I292" s="68">
        <v>0</v>
      </c>
      <c r="J292" s="68">
        <v>0</v>
      </c>
      <c r="K292" s="68">
        <v>351.24042759996001</v>
      </c>
      <c r="L292" s="68">
        <v>442.46518167917907</v>
      </c>
      <c r="M292" s="68"/>
      <c r="N292" s="68">
        <v>84.337255551769388</v>
      </c>
      <c r="O292" s="68"/>
      <c r="P292" s="68">
        <v>104.37243147435848</v>
      </c>
      <c r="Q292" s="68"/>
      <c r="R292" s="68">
        <v>71.305986494613094</v>
      </c>
      <c r="S292" s="38"/>
      <c r="T292" s="50">
        <v>0</v>
      </c>
      <c r="U292" s="50">
        <v>0</v>
      </c>
      <c r="V292" s="50"/>
      <c r="W292" s="50">
        <v>0</v>
      </c>
      <c r="X292" s="50">
        <v>0</v>
      </c>
      <c r="Y292" s="50"/>
      <c r="Z292" s="50"/>
      <c r="AA292" s="50"/>
      <c r="AB292" s="50"/>
      <c r="AC292" s="50"/>
      <c r="AD292" s="50"/>
      <c r="AE292" s="50"/>
      <c r="AF292" s="50"/>
      <c r="AG292" s="50"/>
      <c r="AH292" s="50"/>
      <c r="AI292" s="50"/>
      <c r="AJ292" s="50"/>
      <c r="AK292" s="50"/>
      <c r="AL292" s="50"/>
      <c r="AM292" s="133">
        <v>0</v>
      </c>
      <c r="AN292" s="50"/>
      <c r="AO292" s="134"/>
      <c r="AP292" s="134"/>
      <c r="AQ292" s="119"/>
      <c r="AT292" s="181"/>
      <c r="AU292" s="181"/>
      <c r="AV292" s="181"/>
    </row>
    <row r="293" spans="1:48" s="42" customFormat="1" ht="16.5" hidden="1" customHeight="1" outlineLevel="2">
      <c r="A293" s="460" t="s">
        <v>472</v>
      </c>
      <c r="B293" s="460"/>
      <c r="C293" s="461" t="s">
        <v>443</v>
      </c>
      <c r="D293" s="461"/>
      <c r="E293" s="461"/>
      <c r="F293" s="461"/>
      <c r="G293" s="461"/>
      <c r="H293" s="140" t="s">
        <v>28</v>
      </c>
      <c r="I293" s="68">
        <v>0</v>
      </c>
      <c r="J293" s="68">
        <v>0</v>
      </c>
      <c r="K293" s="68">
        <v>-43.429855000000003</v>
      </c>
      <c r="L293" s="68">
        <v>-76.767256401471997</v>
      </c>
      <c r="M293" s="68"/>
      <c r="N293" s="68">
        <v>-23.153956429791997</v>
      </c>
      <c r="O293" s="68"/>
      <c r="P293" s="68">
        <v>-13.109792780535798</v>
      </c>
      <c r="Q293" s="68"/>
      <c r="R293" s="68">
        <v>1.3764636812397946</v>
      </c>
      <c r="S293" s="38"/>
      <c r="T293" s="50">
        <v>0</v>
      </c>
      <c r="U293" s="50">
        <v>0</v>
      </c>
      <c r="V293" s="50"/>
      <c r="W293" s="50">
        <v>0</v>
      </c>
      <c r="X293" s="50">
        <v>0</v>
      </c>
      <c r="Y293" s="50"/>
      <c r="Z293" s="50"/>
      <c r="AA293" s="50"/>
      <c r="AB293" s="50"/>
      <c r="AC293" s="50"/>
      <c r="AD293" s="50"/>
      <c r="AE293" s="50"/>
      <c r="AF293" s="50"/>
      <c r="AG293" s="50"/>
      <c r="AH293" s="50"/>
      <c r="AI293" s="50"/>
      <c r="AJ293" s="50"/>
      <c r="AK293" s="50"/>
      <c r="AL293" s="50"/>
      <c r="AM293" s="133">
        <v>0</v>
      </c>
      <c r="AN293" s="50"/>
      <c r="AO293" s="134"/>
      <c r="AP293" s="134"/>
      <c r="AQ293" s="119"/>
      <c r="AT293" s="181"/>
      <c r="AU293" s="181"/>
      <c r="AV293" s="181"/>
    </row>
    <row r="294" spans="1:48" s="42" customFormat="1" ht="16.5" hidden="1" customHeight="1" outlineLevel="2">
      <c r="A294" s="460" t="s">
        <v>473</v>
      </c>
      <c r="B294" s="460"/>
      <c r="C294" s="461" t="s">
        <v>56</v>
      </c>
      <c r="D294" s="461"/>
      <c r="E294" s="461"/>
      <c r="F294" s="461"/>
      <c r="G294" s="461"/>
      <c r="H294" s="140" t="s">
        <v>28</v>
      </c>
      <c r="I294" s="68">
        <v>0</v>
      </c>
      <c r="J294" s="68">
        <v>0</v>
      </c>
      <c r="K294" s="68">
        <v>2.25363362</v>
      </c>
      <c r="L294" s="68">
        <v>2.90994726</v>
      </c>
      <c r="M294" s="68"/>
      <c r="N294" s="68">
        <v>0.98446983696000001</v>
      </c>
      <c r="O294" s="68"/>
      <c r="P294" s="68">
        <v>0.98446952543999999</v>
      </c>
      <c r="Q294" s="68"/>
      <c r="R294" s="68">
        <v>-0.37161938240000003</v>
      </c>
      <c r="S294" s="38"/>
      <c r="T294" s="50">
        <v>0</v>
      </c>
      <c r="U294" s="50">
        <v>0</v>
      </c>
      <c r="V294" s="50"/>
      <c r="W294" s="50">
        <v>0</v>
      </c>
      <c r="X294" s="50">
        <v>0</v>
      </c>
      <c r="Y294" s="50"/>
      <c r="Z294" s="50"/>
      <c r="AA294" s="50"/>
      <c r="AB294" s="50"/>
      <c r="AC294" s="50"/>
      <c r="AD294" s="50"/>
      <c r="AE294" s="50"/>
      <c r="AF294" s="50"/>
      <c r="AG294" s="50"/>
      <c r="AH294" s="50"/>
      <c r="AI294" s="50"/>
      <c r="AJ294" s="50"/>
      <c r="AK294" s="50"/>
      <c r="AL294" s="50"/>
      <c r="AM294" s="133">
        <v>0</v>
      </c>
      <c r="AN294" s="50"/>
      <c r="AO294" s="134"/>
      <c r="AP294" s="134"/>
      <c r="AQ294" s="119"/>
      <c r="AT294" s="181"/>
      <c r="AU294" s="181"/>
      <c r="AV294" s="181"/>
    </row>
    <row r="295" spans="1:48" s="42" customFormat="1" ht="16.5" hidden="1" customHeight="1" outlineLevel="2">
      <c r="A295" s="460" t="s">
        <v>474</v>
      </c>
      <c r="B295" s="460"/>
      <c r="C295" s="461" t="s">
        <v>443</v>
      </c>
      <c r="D295" s="461"/>
      <c r="E295" s="461"/>
      <c r="F295" s="461"/>
      <c r="G295" s="461"/>
      <c r="H295" s="140" t="s">
        <v>28</v>
      </c>
      <c r="I295" s="68">
        <v>0</v>
      </c>
      <c r="J295" s="68">
        <v>0</v>
      </c>
      <c r="K295" s="68">
        <v>-71.997326440000009</v>
      </c>
      <c r="L295" s="68">
        <v>-80.209226440000009</v>
      </c>
      <c r="M295" s="68"/>
      <c r="N295" s="68">
        <v>-6.8874999999999993</v>
      </c>
      <c r="O295" s="68"/>
      <c r="P295" s="68">
        <v>-30.597435999999998</v>
      </c>
      <c r="Q295" s="68"/>
      <c r="R295" s="68">
        <v>-27.94982422999999</v>
      </c>
      <c r="S295" s="38"/>
      <c r="T295" s="50">
        <v>0</v>
      </c>
      <c r="U295" s="50">
        <v>0</v>
      </c>
      <c r="V295" s="50"/>
      <c r="W295" s="50">
        <v>0</v>
      </c>
      <c r="X295" s="50">
        <v>0</v>
      </c>
      <c r="Y295" s="50"/>
      <c r="Z295" s="50"/>
      <c r="AA295" s="50"/>
      <c r="AB295" s="50"/>
      <c r="AC295" s="50"/>
      <c r="AD295" s="50"/>
      <c r="AE295" s="50"/>
      <c r="AF295" s="50"/>
      <c r="AG295" s="50"/>
      <c r="AH295" s="50"/>
      <c r="AI295" s="50"/>
      <c r="AJ295" s="50"/>
      <c r="AK295" s="50"/>
      <c r="AL295" s="50"/>
      <c r="AM295" s="133">
        <v>0</v>
      </c>
      <c r="AN295" s="50"/>
      <c r="AO295" s="134"/>
      <c r="AP295" s="134"/>
      <c r="AQ295" s="119"/>
      <c r="AT295" s="181"/>
      <c r="AU295" s="181"/>
      <c r="AV295" s="181"/>
    </row>
    <row r="296" spans="1:48" s="42" customFormat="1" ht="8.25" customHeight="1" outlineLevel="1" collapsed="1">
      <c r="A296" s="460" t="s">
        <v>475</v>
      </c>
      <c r="B296" s="460"/>
      <c r="C296" s="461" t="s">
        <v>476</v>
      </c>
      <c r="D296" s="461"/>
      <c r="E296" s="461"/>
      <c r="F296" s="461"/>
      <c r="G296" s="461"/>
      <c r="H296" s="140" t="s">
        <v>28</v>
      </c>
      <c r="I296" s="68">
        <v>8.7539999999999978</v>
      </c>
      <c r="J296" s="68">
        <v>4.827</v>
      </c>
      <c r="K296" s="68">
        <v>4.2839999999999998</v>
      </c>
      <c r="L296" s="68">
        <v>4.827</v>
      </c>
      <c r="M296" s="68">
        <v>4.827</v>
      </c>
      <c r="N296" s="68">
        <v>4.827</v>
      </c>
      <c r="O296" s="68">
        <v>4.827</v>
      </c>
      <c r="P296" s="68">
        <v>4.827</v>
      </c>
      <c r="Q296" s="68">
        <v>4.827</v>
      </c>
      <c r="R296" s="68">
        <v>4.8270000000000008</v>
      </c>
      <c r="S296" s="68">
        <v>4.827</v>
      </c>
      <c r="T296" s="50">
        <v>3.19</v>
      </c>
      <c r="U296" s="50">
        <v>4.827</v>
      </c>
      <c r="V296" s="50">
        <v>4.859</v>
      </c>
      <c r="W296" s="50">
        <v>4.827</v>
      </c>
      <c r="X296" s="50">
        <v>4.859</v>
      </c>
      <c r="Y296" s="50"/>
      <c r="Z296" s="50">
        <v>4.859</v>
      </c>
      <c r="AA296" s="50"/>
      <c r="AB296" s="50">
        <v>4.859</v>
      </c>
      <c r="AC296" s="50">
        <v>0</v>
      </c>
      <c r="AD296" s="50">
        <v>4.859</v>
      </c>
      <c r="AE296" s="50">
        <v>0</v>
      </c>
      <c r="AF296" s="50">
        <v>4.859</v>
      </c>
      <c r="AG296" s="50">
        <v>0</v>
      </c>
      <c r="AH296" s="50">
        <v>4.859</v>
      </c>
      <c r="AI296" s="50">
        <v>0</v>
      </c>
      <c r="AJ296" s="50">
        <v>4.859</v>
      </c>
      <c r="AK296" s="50"/>
      <c r="AL296" s="50"/>
      <c r="AM296" s="116"/>
      <c r="AN296" s="50"/>
      <c r="AO296" s="132"/>
      <c r="AP296" s="132"/>
      <c r="AQ296" s="119"/>
      <c r="AT296" s="181"/>
      <c r="AU296" s="181"/>
      <c r="AV296" s="181"/>
    </row>
    <row r="297" spans="1:48" s="42" customFormat="1" ht="8.25" customHeight="1" outlineLevel="1">
      <c r="A297" s="460" t="s">
        <v>477</v>
      </c>
      <c r="B297" s="460"/>
      <c r="C297" s="461" t="s">
        <v>443</v>
      </c>
      <c r="D297" s="461"/>
      <c r="E297" s="461"/>
      <c r="F297" s="461"/>
      <c r="G297" s="461"/>
      <c r="H297" s="140" t="s">
        <v>28</v>
      </c>
      <c r="I297" s="68">
        <v>0</v>
      </c>
      <c r="J297" s="68">
        <v>0</v>
      </c>
      <c r="K297" s="68">
        <v>0</v>
      </c>
      <c r="L297" s="68">
        <v>0</v>
      </c>
      <c r="M297" s="68">
        <v>0</v>
      </c>
      <c r="N297" s="68">
        <v>0</v>
      </c>
      <c r="O297" s="68">
        <v>0</v>
      </c>
      <c r="P297" s="68">
        <v>0</v>
      </c>
      <c r="Q297" s="68">
        <v>0</v>
      </c>
      <c r="R297" s="68">
        <v>0</v>
      </c>
      <c r="S297" s="38"/>
      <c r="T297" s="50">
        <v>0</v>
      </c>
      <c r="U297" s="50">
        <v>0</v>
      </c>
      <c r="V297" s="50"/>
      <c r="W297" s="50">
        <v>0</v>
      </c>
      <c r="X297" s="50">
        <v>0</v>
      </c>
      <c r="Y297" s="50"/>
      <c r="Z297" s="50">
        <v>0</v>
      </c>
      <c r="AA297" s="50"/>
      <c r="AB297" s="50">
        <v>0</v>
      </c>
      <c r="AC297" s="50">
        <v>0</v>
      </c>
      <c r="AD297" s="50">
        <v>0</v>
      </c>
      <c r="AE297" s="50">
        <v>0</v>
      </c>
      <c r="AF297" s="50">
        <v>0</v>
      </c>
      <c r="AG297" s="50">
        <v>0</v>
      </c>
      <c r="AH297" s="50">
        <v>0</v>
      </c>
      <c r="AI297" s="50">
        <v>0</v>
      </c>
      <c r="AJ297" s="50">
        <v>0</v>
      </c>
      <c r="AK297" s="50"/>
      <c r="AL297" s="50"/>
      <c r="AM297" s="133"/>
      <c r="AN297" s="50"/>
      <c r="AO297" s="134"/>
      <c r="AP297" s="134"/>
      <c r="AQ297" s="119"/>
      <c r="AT297" s="181"/>
      <c r="AU297" s="181"/>
      <c r="AV297" s="181"/>
    </row>
    <row r="298" spans="1:48" s="42" customFormat="1" ht="8.1" customHeight="1">
      <c r="A298" s="460" t="s">
        <v>478</v>
      </c>
      <c r="B298" s="460"/>
      <c r="C298" s="461" t="s">
        <v>479</v>
      </c>
      <c r="D298" s="461"/>
      <c r="E298" s="461"/>
      <c r="F298" s="461"/>
      <c r="G298" s="461"/>
      <c r="H298" s="140" t="s">
        <v>28</v>
      </c>
      <c r="I298" s="68">
        <v>58.439</v>
      </c>
      <c r="J298" s="68">
        <v>72.377999999999986</v>
      </c>
      <c r="K298" s="68">
        <v>60.628</v>
      </c>
      <c r="L298" s="68">
        <v>47.58435713999998</v>
      </c>
      <c r="M298" s="68">
        <v>3.4733333333333336</v>
      </c>
      <c r="N298" s="68">
        <v>47.606214280000003</v>
      </c>
      <c r="O298" s="68">
        <v>3.4733333333333336</v>
      </c>
      <c r="P298" s="68">
        <v>47.628071420000012</v>
      </c>
      <c r="Q298" s="68">
        <v>3.4733333333333336</v>
      </c>
      <c r="R298" s="68">
        <v>39.832416045199992</v>
      </c>
      <c r="S298" s="68">
        <v>12.473333333333333</v>
      </c>
      <c r="T298" s="50">
        <v>67.111000000000004</v>
      </c>
      <c r="U298" s="50">
        <v>0</v>
      </c>
      <c r="V298" s="50">
        <v>65.441000000000003</v>
      </c>
      <c r="W298" s="50">
        <v>0</v>
      </c>
      <c r="X298" s="50">
        <v>49.276351858599341</v>
      </c>
      <c r="Y298" s="50">
        <v>94.953999999999994</v>
      </c>
      <c r="Z298" s="50">
        <v>49.690594249342141</v>
      </c>
      <c r="AA298" s="50"/>
      <c r="AB298" s="50">
        <v>57.151254098003037</v>
      </c>
      <c r="AC298" s="50">
        <v>0</v>
      </c>
      <c r="AD298" s="50">
        <v>58.27412846298985</v>
      </c>
      <c r="AE298" s="50" t="e">
        <v>#VALUE!</v>
      </c>
      <c r="AF298" s="50">
        <v>59.401855668176104</v>
      </c>
      <c r="AG298" s="50">
        <v>0</v>
      </c>
      <c r="AH298" s="50">
        <v>60.664893298636485</v>
      </c>
      <c r="AI298" s="50">
        <v>0</v>
      </c>
      <c r="AJ298" s="50">
        <v>61.890482163915308</v>
      </c>
      <c r="AK298" s="50"/>
      <c r="AL298" s="50"/>
      <c r="AM298" s="116"/>
      <c r="AN298" s="50"/>
      <c r="AO298" s="132" t="s">
        <v>439</v>
      </c>
      <c r="AP298" s="132"/>
      <c r="AQ298" s="119"/>
      <c r="AT298" s="181"/>
      <c r="AU298" s="181"/>
      <c r="AV298" s="181"/>
    </row>
    <row r="299" spans="1:48" s="42" customFormat="1" ht="8.1" customHeight="1" outlineLevel="1">
      <c r="A299" s="460" t="s">
        <v>480</v>
      </c>
      <c r="B299" s="460"/>
      <c r="C299" s="461" t="s">
        <v>481</v>
      </c>
      <c r="D299" s="461"/>
      <c r="E299" s="461"/>
      <c r="F299" s="461"/>
      <c r="G299" s="461"/>
      <c r="H299" s="140" t="s">
        <v>28</v>
      </c>
      <c r="I299" s="68">
        <v>0</v>
      </c>
      <c r="J299" s="68">
        <v>0</v>
      </c>
      <c r="K299" s="68"/>
      <c r="L299" s="68"/>
      <c r="M299" s="68"/>
      <c r="N299" s="68"/>
      <c r="O299" s="68"/>
      <c r="P299" s="68"/>
      <c r="Q299" s="68"/>
      <c r="R299" s="68"/>
      <c r="S299" s="38"/>
      <c r="T299" s="50"/>
      <c r="U299" s="50"/>
      <c r="V299" s="50"/>
      <c r="W299" s="50"/>
      <c r="X299" s="50"/>
      <c r="Y299" s="50"/>
      <c r="Z299" s="50"/>
      <c r="AA299" s="50"/>
      <c r="AB299" s="50"/>
      <c r="AC299" s="50"/>
      <c r="AD299" s="50"/>
      <c r="AE299" s="50"/>
      <c r="AF299" s="50"/>
      <c r="AG299" s="50"/>
      <c r="AH299" s="50"/>
      <c r="AI299" s="50"/>
      <c r="AJ299" s="50"/>
      <c r="AK299" s="50"/>
      <c r="AL299" s="50"/>
      <c r="AM299" s="116"/>
      <c r="AN299" s="50"/>
      <c r="AO299" s="132"/>
      <c r="AP299" s="132"/>
      <c r="AQ299" s="119"/>
      <c r="AT299" s="181"/>
      <c r="AU299" s="181"/>
      <c r="AV299" s="181"/>
    </row>
    <row r="300" spans="1:48" s="42" customFormat="1" ht="8.1" hidden="1" customHeight="1" outlineLevel="2">
      <c r="A300" s="460" t="s">
        <v>482</v>
      </c>
      <c r="B300" s="460"/>
      <c r="C300" s="461" t="s">
        <v>443</v>
      </c>
      <c r="D300" s="461"/>
      <c r="E300" s="461"/>
      <c r="F300" s="461"/>
      <c r="G300" s="461"/>
      <c r="H300" s="140" t="s">
        <v>28</v>
      </c>
      <c r="I300" s="68">
        <v>0</v>
      </c>
      <c r="J300" s="68">
        <v>0</v>
      </c>
      <c r="K300" s="68">
        <v>0</v>
      </c>
      <c r="L300" s="68">
        <v>0</v>
      </c>
      <c r="M300" s="68"/>
      <c r="N300" s="68">
        <v>0</v>
      </c>
      <c r="O300" s="68"/>
      <c r="P300" s="68">
        <v>0</v>
      </c>
      <c r="Q300" s="68"/>
      <c r="R300" s="68">
        <v>0</v>
      </c>
      <c r="S300" s="38"/>
      <c r="T300" s="50">
        <v>0</v>
      </c>
      <c r="U300" s="50">
        <v>0</v>
      </c>
      <c r="V300" s="50"/>
      <c r="W300" s="50">
        <v>0</v>
      </c>
      <c r="X300" s="50">
        <v>0</v>
      </c>
      <c r="Y300" s="50"/>
      <c r="Z300" s="50"/>
      <c r="AA300" s="50"/>
      <c r="AB300" s="50"/>
      <c r="AC300" s="50"/>
      <c r="AD300" s="50"/>
      <c r="AE300" s="50"/>
      <c r="AF300" s="50"/>
      <c r="AG300" s="50"/>
      <c r="AH300" s="50"/>
      <c r="AI300" s="50"/>
      <c r="AJ300" s="50"/>
      <c r="AK300" s="50"/>
      <c r="AL300" s="50"/>
      <c r="AM300" s="116"/>
      <c r="AN300" s="50"/>
      <c r="AO300" s="132"/>
      <c r="AP300" s="132"/>
      <c r="AQ300" s="119"/>
      <c r="AT300" s="181"/>
      <c r="AU300" s="181"/>
      <c r="AV300" s="181"/>
    </row>
    <row r="301" spans="1:48" s="42" customFormat="1" ht="16.5" hidden="1" customHeight="1" outlineLevel="2">
      <c r="A301" s="460" t="s">
        <v>483</v>
      </c>
      <c r="B301" s="460"/>
      <c r="C301" s="461" t="s">
        <v>484</v>
      </c>
      <c r="D301" s="461"/>
      <c r="E301" s="461"/>
      <c r="F301" s="461"/>
      <c r="G301" s="461"/>
      <c r="H301" s="140" t="s">
        <v>28</v>
      </c>
      <c r="I301" s="68">
        <v>0</v>
      </c>
      <c r="J301" s="68">
        <v>0</v>
      </c>
      <c r="K301" s="68">
        <v>0</v>
      </c>
      <c r="L301" s="68">
        <v>0</v>
      </c>
      <c r="M301" s="68"/>
      <c r="N301" s="68">
        <v>0</v>
      </c>
      <c r="O301" s="68"/>
      <c r="P301" s="68">
        <v>0</v>
      </c>
      <c r="Q301" s="68"/>
      <c r="R301" s="68">
        <v>0</v>
      </c>
      <c r="S301" s="38"/>
      <c r="T301" s="50">
        <v>0</v>
      </c>
      <c r="U301" s="50">
        <v>0</v>
      </c>
      <c r="V301" s="50"/>
      <c r="W301" s="50">
        <v>0</v>
      </c>
      <c r="X301" s="50">
        <v>0</v>
      </c>
      <c r="Y301" s="50"/>
      <c r="Z301" s="50"/>
      <c r="AA301" s="50"/>
      <c r="AB301" s="50"/>
      <c r="AC301" s="50"/>
      <c r="AD301" s="50"/>
      <c r="AE301" s="50"/>
      <c r="AF301" s="50"/>
      <c r="AG301" s="50"/>
      <c r="AH301" s="50"/>
      <c r="AI301" s="50"/>
      <c r="AJ301" s="50"/>
      <c r="AK301" s="50"/>
      <c r="AL301" s="50"/>
      <c r="AM301" s="133">
        <v>0</v>
      </c>
      <c r="AN301" s="50"/>
      <c r="AO301" s="134"/>
      <c r="AP301" s="134"/>
      <c r="AQ301" s="119"/>
      <c r="AT301" s="181"/>
      <c r="AU301" s="181"/>
      <c r="AV301" s="181"/>
    </row>
    <row r="302" spans="1:48" s="42" customFormat="1" ht="16.5" hidden="1" customHeight="1" outlineLevel="2">
      <c r="A302" s="460" t="s">
        <v>485</v>
      </c>
      <c r="B302" s="460"/>
      <c r="C302" s="461" t="s">
        <v>300</v>
      </c>
      <c r="D302" s="461"/>
      <c r="E302" s="461"/>
      <c r="F302" s="461"/>
      <c r="G302" s="461"/>
      <c r="H302" s="140" t="s">
        <v>28</v>
      </c>
      <c r="I302" s="68">
        <v>0</v>
      </c>
      <c r="J302" s="68">
        <v>0</v>
      </c>
      <c r="K302" s="68">
        <v>0</v>
      </c>
      <c r="L302" s="68">
        <v>0</v>
      </c>
      <c r="M302" s="68"/>
      <c r="N302" s="68">
        <v>0</v>
      </c>
      <c r="O302" s="68"/>
      <c r="P302" s="68">
        <v>0</v>
      </c>
      <c r="Q302" s="68"/>
      <c r="R302" s="68">
        <v>0</v>
      </c>
      <c r="S302" s="38"/>
      <c r="T302" s="50">
        <v>0</v>
      </c>
      <c r="U302" s="50">
        <v>0</v>
      </c>
      <c r="V302" s="50"/>
      <c r="W302" s="50">
        <v>0</v>
      </c>
      <c r="X302" s="50">
        <v>0</v>
      </c>
      <c r="Y302" s="50"/>
      <c r="Z302" s="50"/>
      <c r="AA302" s="50"/>
      <c r="AB302" s="50"/>
      <c r="AC302" s="50"/>
      <c r="AD302" s="50"/>
      <c r="AE302" s="50"/>
      <c r="AF302" s="50"/>
      <c r="AG302" s="50"/>
      <c r="AH302" s="50"/>
      <c r="AI302" s="50"/>
      <c r="AJ302" s="50"/>
      <c r="AK302" s="50"/>
      <c r="AL302" s="50"/>
      <c r="AM302" s="133">
        <v>0</v>
      </c>
      <c r="AN302" s="50"/>
      <c r="AO302" s="134"/>
      <c r="AP302" s="134"/>
      <c r="AQ302" s="119"/>
      <c r="AT302" s="181"/>
      <c r="AU302" s="181"/>
      <c r="AV302" s="181"/>
    </row>
    <row r="303" spans="1:48" s="42" customFormat="1" ht="16.5" hidden="1" customHeight="1" outlineLevel="2">
      <c r="A303" s="460" t="s">
        <v>486</v>
      </c>
      <c r="B303" s="460"/>
      <c r="C303" s="461" t="s">
        <v>443</v>
      </c>
      <c r="D303" s="461"/>
      <c r="E303" s="461"/>
      <c r="F303" s="461"/>
      <c r="G303" s="461"/>
      <c r="H303" s="140" t="s">
        <v>28</v>
      </c>
      <c r="I303" s="68">
        <v>0</v>
      </c>
      <c r="J303" s="68">
        <v>0</v>
      </c>
      <c r="K303" s="68">
        <v>0</v>
      </c>
      <c r="L303" s="68">
        <v>0</v>
      </c>
      <c r="M303" s="68"/>
      <c r="N303" s="68">
        <v>0</v>
      </c>
      <c r="O303" s="68"/>
      <c r="P303" s="68">
        <v>0</v>
      </c>
      <c r="Q303" s="68"/>
      <c r="R303" s="68">
        <v>0</v>
      </c>
      <c r="S303" s="38"/>
      <c r="T303" s="50">
        <v>0</v>
      </c>
      <c r="U303" s="50">
        <v>0</v>
      </c>
      <c r="V303" s="50"/>
      <c r="W303" s="50">
        <v>0</v>
      </c>
      <c r="X303" s="50">
        <v>0</v>
      </c>
      <c r="Y303" s="50"/>
      <c r="Z303" s="50"/>
      <c r="AA303" s="50"/>
      <c r="AB303" s="50"/>
      <c r="AC303" s="50"/>
      <c r="AD303" s="50"/>
      <c r="AE303" s="50"/>
      <c r="AF303" s="50"/>
      <c r="AG303" s="50"/>
      <c r="AH303" s="50"/>
      <c r="AI303" s="50"/>
      <c r="AJ303" s="50"/>
      <c r="AK303" s="50"/>
      <c r="AL303" s="50"/>
      <c r="AM303" s="133">
        <v>0</v>
      </c>
      <c r="AN303" s="50"/>
      <c r="AO303" s="134"/>
      <c r="AP303" s="134"/>
      <c r="AQ303" s="119"/>
      <c r="AT303" s="181"/>
      <c r="AU303" s="181"/>
      <c r="AV303" s="181"/>
    </row>
    <row r="304" spans="1:48" s="42" customFormat="1" ht="16.5" hidden="1" customHeight="1" outlineLevel="2">
      <c r="A304" s="460" t="s">
        <v>487</v>
      </c>
      <c r="B304" s="460"/>
      <c r="C304" s="461" t="s">
        <v>488</v>
      </c>
      <c r="D304" s="461"/>
      <c r="E304" s="461"/>
      <c r="F304" s="461"/>
      <c r="G304" s="461"/>
      <c r="H304" s="140" t="s">
        <v>28</v>
      </c>
      <c r="I304" s="68">
        <v>0</v>
      </c>
      <c r="J304" s="68">
        <v>0</v>
      </c>
      <c r="K304" s="68">
        <v>0</v>
      </c>
      <c r="L304" s="68">
        <v>0</v>
      </c>
      <c r="M304" s="68"/>
      <c r="N304" s="68">
        <v>0</v>
      </c>
      <c r="O304" s="68"/>
      <c r="P304" s="68">
        <v>0</v>
      </c>
      <c r="Q304" s="68"/>
      <c r="R304" s="68">
        <v>0</v>
      </c>
      <c r="S304" s="38"/>
      <c r="T304" s="50">
        <v>0</v>
      </c>
      <c r="U304" s="50">
        <v>0</v>
      </c>
      <c r="V304" s="50"/>
      <c r="W304" s="50">
        <v>0</v>
      </c>
      <c r="X304" s="50">
        <v>0</v>
      </c>
      <c r="Y304" s="50"/>
      <c r="Z304" s="50"/>
      <c r="AA304" s="50"/>
      <c r="AB304" s="50"/>
      <c r="AC304" s="50"/>
      <c r="AD304" s="50"/>
      <c r="AE304" s="50"/>
      <c r="AF304" s="50"/>
      <c r="AG304" s="50"/>
      <c r="AH304" s="50"/>
      <c r="AI304" s="50"/>
      <c r="AJ304" s="50"/>
      <c r="AK304" s="50"/>
      <c r="AL304" s="50"/>
      <c r="AM304" s="133">
        <v>0</v>
      </c>
      <c r="AN304" s="50"/>
      <c r="AO304" s="134"/>
      <c r="AP304" s="134"/>
      <c r="AQ304" s="119"/>
      <c r="AT304" s="181"/>
      <c r="AU304" s="181"/>
      <c r="AV304" s="181"/>
    </row>
    <row r="305" spans="1:48" s="42" customFormat="1" ht="16.5" hidden="1" customHeight="1" outlineLevel="2">
      <c r="A305" s="460" t="s">
        <v>489</v>
      </c>
      <c r="B305" s="460"/>
      <c r="C305" s="461" t="s">
        <v>443</v>
      </c>
      <c r="D305" s="461"/>
      <c r="E305" s="461"/>
      <c r="F305" s="461"/>
      <c r="G305" s="461"/>
      <c r="H305" s="140" t="s">
        <v>28</v>
      </c>
      <c r="I305" s="68">
        <v>0</v>
      </c>
      <c r="J305" s="68">
        <v>0</v>
      </c>
      <c r="K305" s="68">
        <v>0</v>
      </c>
      <c r="L305" s="68">
        <v>0</v>
      </c>
      <c r="M305" s="68"/>
      <c r="N305" s="68">
        <v>0</v>
      </c>
      <c r="O305" s="68"/>
      <c r="P305" s="68">
        <v>0</v>
      </c>
      <c r="Q305" s="68"/>
      <c r="R305" s="68">
        <v>0</v>
      </c>
      <c r="S305" s="38"/>
      <c r="T305" s="50">
        <v>0</v>
      </c>
      <c r="U305" s="50">
        <v>0</v>
      </c>
      <c r="V305" s="50"/>
      <c r="W305" s="50">
        <v>0</v>
      </c>
      <c r="X305" s="50">
        <v>0</v>
      </c>
      <c r="Y305" s="50"/>
      <c r="Z305" s="50"/>
      <c r="AA305" s="50"/>
      <c r="AB305" s="50"/>
      <c r="AC305" s="50"/>
      <c r="AD305" s="50"/>
      <c r="AE305" s="50"/>
      <c r="AF305" s="50"/>
      <c r="AG305" s="50"/>
      <c r="AH305" s="50"/>
      <c r="AI305" s="50"/>
      <c r="AJ305" s="50"/>
      <c r="AK305" s="50"/>
      <c r="AL305" s="50"/>
      <c r="AM305" s="133">
        <v>0</v>
      </c>
      <c r="AN305" s="50"/>
      <c r="AO305" s="134"/>
      <c r="AP305" s="134"/>
      <c r="AQ305" s="119"/>
      <c r="AT305" s="181"/>
      <c r="AU305" s="181"/>
      <c r="AV305" s="181"/>
    </row>
    <row r="306" spans="1:48" s="42" customFormat="1" ht="16.5" hidden="1" customHeight="1" outlineLevel="2">
      <c r="A306" s="460" t="s">
        <v>490</v>
      </c>
      <c r="B306" s="460"/>
      <c r="C306" s="461" t="s">
        <v>491</v>
      </c>
      <c r="D306" s="461"/>
      <c r="E306" s="461"/>
      <c r="F306" s="461"/>
      <c r="G306" s="461"/>
      <c r="H306" s="140" t="s">
        <v>28</v>
      </c>
      <c r="I306" s="68">
        <v>0</v>
      </c>
      <c r="J306" s="68">
        <v>0</v>
      </c>
      <c r="K306" s="68">
        <v>0</v>
      </c>
      <c r="L306" s="68">
        <v>0</v>
      </c>
      <c r="M306" s="68"/>
      <c r="N306" s="68">
        <v>0</v>
      </c>
      <c r="O306" s="68"/>
      <c r="P306" s="68">
        <v>0</v>
      </c>
      <c r="Q306" s="68"/>
      <c r="R306" s="68">
        <v>0</v>
      </c>
      <c r="S306" s="38"/>
      <c r="T306" s="50">
        <v>0</v>
      </c>
      <c r="U306" s="50">
        <v>0</v>
      </c>
      <c r="V306" s="50"/>
      <c r="W306" s="50">
        <v>0</v>
      </c>
      <c r="X306" s="50">
        <v>0</v>
      </c>
      <c r="Y306" s="50"/>
      <c r="Z306" s="50"/>
      <c r="AA306" s="50"/>
      <c r="AB306" s="50"/>
      <c r="AC306" s="50"/>
      <c r="AD306" s="50"/>
      <c r="AE306" s="50"/>
      <c r="AF306" s="50"/>
      <c r="AG306" s="50"/>
      <c r="AH306" s="50"/>
      <c r="AI306" s="50"/>
      <c r="AJ306" s="50"/>
      <c r="AK306" s="50"/>
      <c r="AL306" s="50"/>
      <c r="AM306" s="133">
        <v>0</v>
      </c>
      <c r="AN306" s="50"/>
      <c r="AO306" s="134"/>
      <c r="AP306" s="134"/>
      <c r="AQ306" s="119"/>
      <c r="AT306" s="181"/>
      <c r="AU306" s="181"/>
      <c r="AV306" s="181"/>
    </row>
    <row r="307" spans="1:48" s="42" customFormat="1" ht="16.5" hidden="1" customHeight="1" outlineLevel="2">
      <c r="A307" s="460" t="s">
        <v>492</v>
      </c>
      <c r="B307" s="460"/>
      <c r="C307" s="461" t="s">
        <v>443</v>
      </c>
      <c r="D307" s="461"/>
      <c r="E307" s="461"/>
      <c r="F307" s="461"/>
      <c r="G307" s="461"/>
      <c r="H307" s="140" t="s">
        <v>28</v>
      </c>
      <c r="I307" s="68">
        <v>0</v>
      </c>
      <c r="J307" s="68">
        <v>0</v>
      </c>
      <c r="K307" s="68">
        <v>0</v>
      </c>
      <c r="L307" s="68">
        <v>0</v>
      </c>
      <c r="M307" s="68"/>
      <c r="N307" s="68">
        <v>0</v>
      </c>
      <c r="O307" s="68"/>
      <c r="P307" s="68">
        <v>0</v>
      </c>
      <c r="Q307" s="68"/>
      <c r="R307" s="68">
        <v>0</v>
      </c>
      <c r="S307" s="38"/>
      <c r="T307" s="50">
        <v>0</v>
      </c>
      <c r="U307" s="50">
        <v>0</v>
      </c>
      <c r="V307" s="50"/>
      <c r="W307" s="50">
        <v>0</v>
      </c>
      <c r="X307" s="50">
        <v>0</v>
      </c>
      <c r="Y307" s="50"/>
      <c r="Z307" s="50"/>
      <c r="AA307" s="50"/>
      <c r="AB307" s="50"/>
      <c r="AC307" s="50"/>
      <c r="AD307" s="50"/>
      <c r="AE307" s="50"/>
      <c r="AF307" s="50"/>
      <c r="AG307" s="50"/>
      <c r="AH307" s="50"/>
      <c r="AI307" s="50"/>
      <c r="AJ307" s="50"/>
      <c r="AK307" s="50"/>
      <c r="AL307" s="50"/>
      <c r="AM307" s="133">
        <v>0</v>
      </c>
      <c r="AN307" s="50"/>
      <c r="AO307" s="134"/>
      <c r="AP307" s="134"/>
      <c r="AQ307" s="119"/>
      <c r="AT307" s="181"/>
      <c r="AU307" s="181"/>
      <c r="AV307" s="181"/>
    </row>
    <row r="308" spans="1:48" s="42" customFormat="1" ht="8.1" customHeight="1" outlineLevel="1" collapsed="1">
      <c r="A308" s="460" t="s">
        <v>493</v>
      </c>
      <c r="B308" s="460"/>
      <c r="C308" s="461" t="s">
        <v>494</v>
      </c>
      <c r="D308" s="461"/>
      <c r="E308" s="461"/>
      <c r="F308" s="461"/>
      <c r="G308" s="461"/>
      <c r="H308" s="140" t="s">
        <v>28</v>
      </c>
      <c r="I308" s="68">
        <v>5.383</v>
      </c>
      <c r="J308" s="68">
        <v>2.0089999999999999</v>
      </c>
      <c r="K308" s="68">
        <v>19</v>
      </c>
      <c r="L308" s="68">
        <v>2.0090000000000003</v>
      </c>
      <c r="M308" s="68">
        <v>0</v>
      </c>
      <c r="N308" s="68">
        <v>2.0090000000000003</v>
      </c>
      <c r="O308" s="68">
        <v>0</v>
      </c>
      <c r="P308" s="68">
        <v>2.0090000000000039</v>
      </c>
      <c r="Q308" s="68">
        <v>0</v>
      </c>
      <c r="R308" s="68">
        <v>2.0090000000000039</v>
      </c>
      <c r="S308" s="68">
        <v>0</v>
      </c>
      <c r="T308" s="50">
        <v>17.053999999999998</v>
      </c>
      <c r="U308" s="50">
        <v>0</v>
      </c>
      <c r="V308" s="50">
        <v>28.125</v>
      </c>
      <c r="W308" s="50">
        <v>0</v>
      </c>
      <c r="X308" s="50">
        <v>28.125</v>
      </c>
      <c r="Y308" s="50">
        <v>7</v>
      </c>
      <c r="Z308" s="50">
        <v>28.125</v>
      </c>
      <c r="AA308" s="50"/>
      <c r="AB308" s="50">
        <v>28.125</v>
      </c>
      <c r="AC308" s="50">
        <v>0</v>
      </c>
      <c r="AD308" s="50">
        <v>28.125000000000028</v>
      </c>
      <c r="AE308" s="50">
        <v>0</v>
      </c>
      <c r="AF308" s="50">
        <v>28.125000000000028</v>
      </c>
      <c r="AG308" s="50">
        <v>0</v>
      </c>
      <c r="AH308" s="50">
        <v>28.125000000000028</v>
      </c>
      <c r="AI308" s="50">
        <v>0</v>
      </c>
      <c r="AJ308" s="50">
        <v>28.125000000000057</v>
      </c>
      <c r="AK308" s="50"/>
      <c r="AL308" s="50"/>
      <c r="AM308" s="116"/>
      <c r="AN308" s="50"/>
      <c r="AO308" s="132"/>
      <c r="AP308" s="132"/>
      <c r="AQ308" s="119"/>
      <c r="AT308" s="181"/>
      <c r="AU308" s="181"/>
      <c r="AV308" s="181"/>
    </row>
    <row r="309" spans="1:48" s="42" customFormat="1" ht="8.1" hidden="1" customHeight="1" outlineLevel="2">
      <c r="A309" s="460" t="s">
        <v>495</v>
      </c>
      <c r="B309" s="460"/>
      <c r="C309" s="461" t="s">
        <v>443</v>
      </c>
      <c r="D309" s="461"/>
      <c r="E309" s="461"/>
      <c r="F309" s="461"/>
      <c r="G309" s="461"/>
      <c r="H309" s="140" t="s">
        <v>28</v>
      </c>
      <c r="I309" s="68">
        <v>0</v>
      </c>
      <c r="J309" s="68">
        <v>0</v>
      </c>
      <c r="K309" s="68">
        <v>0</v>
      </c>
      <c r="L309" s="68">
        <v>0</v>
      </c>
      <c r="M309" s="68"/>
      <c r="N309" s="68">
        <v>0</v>
      </c>
      <c r="O309" s="68"/>
      <c r="P309" s="68">
        <v>0</v>
      </c>
      <c r="Q309" s="68"/>
      <c r="R309" s="68">
        <v>0</v>
      </c>
      <c r="S309" s="38"/>
      <c r="T309" s="50">
        <v>0</v>
      </c>
      <c r="U309" s="50">
        <v>0</v>
      </c>
      <c r="V309" s="50"/>
      <c r="W309" s="50">
        <v>0</v>
      </c>
      <c r="X309" s="50">
        <v>0</v>
      </c>
      <c r="Y309" s="50"/>
      <c r="Z309" s="50"/>
      <c r="AA309" s="50"/>
      <c r="AB309" s="50"/>
      <c r="AC309" s="50"/>
      <c r="AD309" s="50"/>
      <c r="AE309" s="50"/>
      <c r="AF309" s="50"/>
      <c r="AG309" s="50"/>
      <c r="AH309" s="50"/>
      <c r="AI309" s="50"/>
      <c r="AJ309" s="50"/>
      <c r="AK309" s="50"/>
      <c r="AL309" s="50"/>
      <c r="AM309" s="133"/>
      <c r="AN309" s="50"/>
      <c r="AO309" s="134"/>
      <c r="AP309" s="134"/>
      <c r="AQ309" s="119"/>
      <c r="AT309" s="181"/>
      <c r="AU309" s="181"/>
      <c r="AV309" s="181"/>
    </row>
    <row r="310" spans="1:48" s="42" customFormat="1" ht="14.25" customHeight="1" outlineLevel="1" collapsed="1">
      <c r="A310" s="460" t="s">
        <v>496</v>
      </c>
      <c r="B310" s="460"/>
      <c r="C310" s="461" t="s">
        <v>497</v>
      </c>
      <c r="D310" s="461"/>
      <c r="E310" s="461"/>
      <c r="F310" s="461"/>
      <c r="G310" s="461"/>
      <c r="H310" s="140" t="s">
        <v>28</v>
      </c>
      <c r="I310" s="68">
        <v>2.6139999999999999</v>
      </c>
      <c r="J310" s="68">
        <v>2.3639999999999999</v>
      </c>
      <c r="K310" s="122">
        <v>3.4</v>
      </c>
      <c r="L310" s="122">
        <v>3.4733333333333336</v>
      </c>
      <c r="M310" s="122">
        <v>3.4733333333333336</v>
      </c>
      <c r="N310" s="122">
        <v>3.4733333333333336</v>
      </c>
      <c r="O310" s="122">
        <v>3.4733333333333336</v>
      </c>
      <c r="P310" s="122">
        <v>3.4733333333333336</v>
      </c>
      <c r="Q310" s="122">
        <v>3.4733333333333336</v>
      </c>
      <c r="R310" s="122">
        <v>3.4733333333333336</v>
      </c>
      <c r="S310" s="38"/>
      <c r="T310" s="50">
        <v>2.972</v>
      </c>
      <c r="U310" s="50">
        <v>0</v>
      </c>
      <c r="V310" s="50">
        <v>3</v>
      </c>
      <c r="W310" s="50">
        <v>0</v>
      </c>
      <c r="X310" s="50">
        <v>3.12</v>
      </c>
      <c r="Y310" s="50">
        <v>3.1669999999999998</v>
      </c>
      <c r="Z310" s="50">
        <v>3.2448000000000001</v>
      </c>
      <c r="AA310" s="50"/>
      <c r="AB310" s="50">
        <v>3.3745920000000003</v>
      </c>
      <c r="AC310" s="50">
        <v>0</v>
      </c>
      <c r="AD310" s="50">
        <v>3.5095756800000002</v>
      </c>
      <c r="AE310" s="50">
        <v>0</v>
      </c>
      <c r="AF310" s="50">
        <v>3.6499587072000002</v>
      </c>
      <c r="AG310" s="50">
        <v>0</v>
      </c>
      <c r="AH310" s="50">
        <v>3.7959570554880004</v>
      </c>
      <c r="AI310" s="50">
        <v>0</v>
      </c>
      <c r="AJ310" s="50">
        <v>3.9477953377075208</v>
      </c>
      <c r="AK310" s="50"/>
      <c r="AL310" s="50"/>
      <c r="AM310" s="116"/>
      <c r="AN310" s="135" t="s">
        <v>498</v>
      </c>
      <c r="AO310" s="132"/>
      <c r="AP310" s="132"/>
      <c r="AQ310" s="119"/>
      <c r="AT310" s="181"/>
      <c r="AU310" s="181"/>
      <c r="AV310" s="181"/>
    </row>
    <row r="311" spans="1:48" s="42" customFormat="1" ht="0.75" hidden="1" customHeight="1" outlineLevel="2">
      <c r="A311" s="460" t="s">
        <v>499</v>
      </c>
      <c r="B311" s="460"/>
      <c r="C311" s="461" t="s">
        <v>443</v>
      </c>
      <c r="D311" s="461"/>
      <c r="E311" s="461"/>
      <c r="F311" s="461"/>
      <c r="G311" s="461"/>
      <c r="H311" s="140" t="s">
        <v>28</v>
      </c>
      <c r="I311" s="68">
        <v>0</v>
      </c>
      <c r="J311" s="68">
        <v>0</v>
      </c>
      <c r="K311" s="68">
        <v>0</v>
      </c>
      <c r="L311" s="68">
        <v>0</v>
      </c>
      <c r="M311" s="68"/>
      <c r="N311" s="68">
        <v>0</v>
      </c>
      <c r="O311" s="68"/>
      <c r="P311" s="68">
        <v>0</v>
      </c>
      <c r="Q311" s="68"/>
      <c r="R311" s="68">
        <v>0</v>
      </c>
      <c r="S311" s="38"/>
      <c r="T311" s="50">
        <v>0</v>
      </c>
      <c r="U311" s="50">
        <v>0</v>
      </c>
      <c r="V311" s="50"/>
      <c r="W311" s="50">
        <v>0</v>
      </c>
      <c r="X311" s="50">
        <v>0</v>
      </c>
      <c r="Y311" s="50"/>
      <c r="Z311" s="50"/>
      <c r="AA311" s="50"/>
      <c r="AB311" s="50"/>
      <c r="AC311" s="50"/>
      <c r="AD311" s="50"/>
      <c r="AE311" s="50"/>
      <c r="AF311" s="50"/>
      <c r="AG311" s="50"/>
      <c r="AH311" s="50"/>
      <c r="AI311" s="50"/>
      <c r="AJ311" s="50"/>
      <c r="AK311" s="50"/>
      <c r="AL311" s="50"/>
      <c r="AM311" s="133"/>
      <c r="AN311" s="50"/>
      <c r="AO311" s="134"/>
      <c r="AP311" s="134"/>
      <c r="AQ311" s="119"/>
      <c r="AT311" s="181"/>
      <c r="AU311" s="181"/>
      <c r="AV311" s="181"/>
    </row>
    <row r="312" spans="1:48" s="42" customFormat="1" ht="8.1" customHeight="1" outlineLevel="1" collapsed="1">
      <c r="A312" s="460" t="s">
        <v>500</v>
      </c>
      <c r="B312" s="460"/>
      <c r="C312" s="461" t="s">
        <v>501</v>
      </c>
      <c r="D312" s="461"/>
      <c r="E312" s="461"/>
      <c r="F312" s="461"/>
      <c r="G312" s="461"/>
      <c r="H312" s="140" t="s">
        <v>28</v>
      </c>
      <c r="I312" s="68">
        <v>8.2970000000000006</v>
      </c>
      <c r="J312" s="68">
        <v>7.2869999999999999</v>
      </c>
      <c r="K312" s="68">
        <v>8.4280000000000008</v>
      </c>
      <c r="L312" s="68">
        <v>1.5995469872153862</v>
      </c>
      <c r="M312" s="68">
        <v>0</v>
      </c>
      <c r="N312" s="68">
        <v>1.528704003472855</v>
      </c>
      <c r="O312" s="68">
        <v>0</v>
      </c>
      <c r="P312" s="68">
        <v>1.5474695345006391</v>
      </c>
      <c r="Q312" s="68">
        <v>0</v>
      </c>
      <c r="R312" s="68">
        <v>2.3643470951168672</v>
      </c>
      <c r="S312" s="68">
        <v>0</v>
      </c>
      <c r="T312" s="50">
        <v>14.927999999999999</v>
      </c>
      <c r="U312" s="50">
        <v>0</v>
      </c>
      <c r="V312" s="50">
        <v>12</v>
      </c>
      <c r="W312" s="50">
        <v>0</v>
      </c>
      <c r="X312" s="50">
        <v>6.3565518585993424</v>
      </c>
      <c r="Y312" s="50">
        <v>13.876000000000001</v>
      </c>
      <c r="Z312" s="50">
        <v>6.2572422493421458</v>
      </c>
      <c r="AA312" s="50"/>
      <c r="AB312" s="50">
        <v>13.183808018003033</v>
      </c>
      <c r="AC312" s="50">
        <v>0</v>
      </c>
      <c r="AD312" s="50">
        <v>13.751224539789819</v>
      </c>
      <c r="AE312" s="50" t="e">
        <v>#VALUE!</v>
      </c>
      <c r="AF312" s="50">
        <v>14.30127558804808</v>
      </c>
      <c r="AG312" s="50">
        <v>0</v>
      </c>
      <c r="AH312" s="50">
        <v>14.963530015303334</v>
      </c>
      <c r="AI312" s="50">
        <v>0</v>
      </c>
      <c r="AJ312" s="50">
        <v>15.564304349248806</v>
      </c>
      <c r="AK312" s="50"/>
      <c r="AL312" s="50"/>
      <c r="AM312" s="116"/>
      <c r="AN312" s="50"/>
      <c r="AO312" s="132"/>
      <c r="AP312" s="132"/>
      <c r="AQ312" s="119"/>
      <c r="AT312" s="181"/>
      <c r="AU312" s="181"/>
      <c r="AV312" s="181"/>
    </row>
    <row r="313" spans="1:48" s="42" customFormat="1" ht="8.1" hidden="1" customHeight="1" outlineLevel="2">
      <c r="A313" s="460" t="s">
        <v>502</v>
      </c>
      <c r="B313" s="460"/>
      <c r="C313" s="461" t="s">
        <v>443</v>
      </c>
      <c r="D313" s="461"/>
      <c r="E313" s="461"/>
      <c r="F313" s="461"/>
      <c r="G313" s="461"/>
      <c r="H313" s="140" t="s">
        <v>28</v>
      </c>
      <c r="I313" s="68">
        <v>0</v>
      </c>
      <c r="J313" s="68">
        <v>0</v>
      </c>
      <c r="K313" s="68">
        <v>0</v>
      </c>
      <c r="L313" s="68">
        <v>0</v>
      </c>
      <c r="M313" s="68"/>
      <c r="N313" s="68">
        <v>0</v>
      </c>
      <c r="O313" s="68"/>
      <c r="P313" s="68">
        <v>0</v>
      </c>
      <c r="Q313" s="68"/>
      <c r="R313" s="68">
        <v>0</v>
      </c>
      <c r="S313" s="38"/>
      <c r="T313" s="50">
        <v>0</v>
      </c>
      <c r="U313" s="50">
        <v>0</v>
      </c>
      <c r="V313" s="50"/>
      <c r="W313" s="50">
        <v>0</v>
      </c>
      <c r="X313" s="50">
        <v>0</v>
      </c>
      <c r="Y313" s="50"/>
      <c r="Z313" s="50"/>
      <c r="AA313" s="50"/>
      <c r="AB313" s="50"/>
      <c r="AC313" s="50"/>
      <c r="AD313" s="50"/>
      <c r="AE313" s="50"/>
      <c r="AF313" s="50"/>
      <c r="AG313" s="50"/>
      <c r="AH313" s="50"/>
      <c r="AI313" s="50"/>
      <c r="AJ313" s="50"/>
      <c r="AK313" s="50"/>
      <c r="AL313" s="50"/>
      <c r="AM313" s="133"/>
      <c r="AN313" s="50"/>
      <c r="AO313" s="134"/>
      <c r="AP313" s="134"/>
      <c r="AQ313" s="119"/>
      <c r="AT313" s="181"/>
      <c r="AU313" s="181"/>
      <c r="AV313" s="181"/>
    </row>
    <row r="314" spans="1:48" s="42" customFormat="1" ht="8.1" customHeight="1" outlineLevel="1" collapsed="1">
      <c r="A314" s="460" t="s">
        <v>503</v>
      </c>
      <c r="B314" s="460"/>
      <c r="C314" s="461" t="s">
        <v>504</v>
      </c>
      <c r="D314" s="461"/>
      <c r="E314" s="461"/>
      <c r="F314" s="461"/>
      <c r="G314" s="461"/>
      <c r="H314" s="140" t="s">
        <v>28</v>
      </c>
      <c r="I314" s="68">
        <v>6.5279999999999996</v>
      </c>
      <c r="J314" s="68">
        <v>9.5470000000000006</v>
      </c>
      <c r="K314" s="68">
        <v>9.5</v>
      </c>
      <c r="L314" s="68">
        <v>9.5470000000000006</v>
      </c>
      <c r="M314" s="68"/>
      <c r="N314" s="68">
        <v>9.5470000000000006</v>
      </c>
      <c r="O314" s="68"/>
      <c r="P314" s="68">
        <v>9.5470000000000006</v>
      </c>
      <c r="Q314" s="68"/>
      <c r="R314" s="68">
        <v>9.5470000000000006</v>
      </c>
      <c r="S314" s="68">
        <v>0</v>
      </c>
      <c r="T314" s="50"/>
      <c r="U314" s="50">
        <v>0</v>
      </c>
      <c r="V314" s="50">
        <v>1.956</v>
      </c>
      <c r="W314" s="50">
        <v>0</v>
      </c>
      <c r="X314" s="50">
        <v>1.9559999999999995</v>
      </c>
      <c r="Y314" s="50">
        <v>3.5950000000000002</v>
      </c>
      <c r="Z314" s="50">
        <v>1.9559999999999995</v>
      </c>
      <c r="AA314" s="50"/>
      <c r="AB314" s="50">
        <v>1.9559999999999995</v>
      </c>
      <c r="AC314" s="50">
        <v>0</v>
      </c>
      <c r="AD314" s="50">
        <v>1.9559999999999986</v>
      </c>
      <c r="AE314" s="50">
        <v>0</v>
      </c>
      <c r="AF314" s="50">
        <v>1.9559999999999986</v>
      </c>
      <c r="AG314" s="50">
        <v>0</v>
      </c>
      <c r="AH314" s="50">
        <v>1.9559999999999986</v>
      </c>
      <c r="AI314" s="50">
        <v>0</v>
      </c>
      <c r="AJ314" s="50">
        <v>1.9559999999999986</v>
      </c>
      <c r="AK314" s="50"/>
      <c r="AL314" s="50"/>
      <c r="AM314" s="116"/>
      <c r="AN314" s="50"/>
      <c r="AO314" s="132"/>
      <c r="AP314" s="132"/>
      <c r="AQ314" s="119"/>
      <c r="AT314" s="181"/>
      <c r="AU314" s="181"/>
      <c r="AV314" s="181"/>
    </row>
    <row r="315" spans="1:48" s="42" customFormat="1" ht="8.1" hidden="1" customHeight="1" outlineLevel="2">
      <c r="A315" s="460" t="s">
        <v>505</v>
      </c>
      <c r="B315" s="460"/>
      <c r="C315" s="461" t="s">
        <v>443</v>
      </c>
      <c r="D315" s="461"/>
      <c r="E315" s="461"/>
      <c r="F315" s="461"/>
      <c r="G315" s="461"/>
      <c r="H315" s="140" t="s">
        <v>28</v>
      </c>
      <c r="I315" s="68">
        <v>0</v>
      </c>
      <c r="J315" s="68">
        <v>0</v>
      </c>
      <c r="K315" s="68">
        <v>0</v>
      </c>
      <c r="L315" s="68">
        <v>0</v>
      </c>
      <c r="M315" s="68"/>
      <c r="N315" s="68">
        <v>0</v>
      </c>
      <c r="O315" s="68"/>
      <c r="P315" s="68">
        <v>0</v>
      </c>
      <c r="Q315" s="68"/>
      <c r="R315" s="68">
        <v>0</v>
      </c>
      <c r="S315" s="38"/>
      <c r="T315" s="50">
        <v>0</v>
      </c>
      <c r="U315" s="50">
        <v>0</v>
      </c>
      <c r="V315" s="50"/>
      <c r="W315" s="50">
        <v>0</v>
      </c>
      <c r="X315" s="50">
        <v>0</v>
      </c>
      <c r="Y315" s="50"/>
      <c r="Z315" s="50"/>
      <c r="AA315" s="50"/>
      <c r="AB315" s="50"/>
      <c r="AC315" s="50"/>
      <c r="AD315" s="50"/>
      <c r="AE315" s="50"/>
      <c r="AF315" s="50"/>
      <c r="AG315" s="50"/>
      <c r="AH315" s="50"/>
      <c r="AI315" s="50"/>
      <c r="AJ315" s="50"/>
      <c r="AK315" s="50"/>
      <c r="AL315" s="50"/>
      <c r="AM315" s="133"/>
      <c r="AN315" s="50"/>
      <c r="AO315" s="134"/>
      <c r="AP315" s="134"/>
      <c r="AQ315" s="119"/>
      <c r="AT315" s="181"/>
      <c r="AU315" s="181"/>
      <c r="AV315" s="181"/>
    </row>
    <row r="316" spans="1:48" s="42" customFormat="1" ht="16.5" customHeight="1" outlineLevel="1" collapsed="1">
      <c r="A316" s="460" t="s">
        <v>506</v>
      </c>
      <c r="B316" s="460"/>
      <c r="C316" s="461" t="s">
        <v>507</v>
      </c>
      <c r="D316" s="461"/>
      <c r="E316" s="461"/>
      <c r="F316" s="461"/>
      <c r="G316" s="461"/>
      <c r="H316" s="140" t="s">
        <v>28</v>
      </c>
      <c r="I316" s="68">
        <v>6.15</v>
      </c>
      <c r="J316" s="68">
        <v>18.655000000000001</v>
      </c>
      <c r="K316" s="68">
        <v>0</v>
      </c>
      <c r="L316" s="68">
        <v>0</v>
      </c>
      <c r="M316" s="68"/>
      <c r="N316" s="68">
        <v>0</v>
      </c>
      <c r="O316" s="68"/>
      <c r="P316" s="68">
        <v>0</v>
      </c>
      <c r="Q316" s="68"/>
      <c r="R316" s="68">
        <v>0</v>
      </c>
      <c r="S316" s="38"/>
      <c r="T316" s="50">
        <v>8.8000000000000007</v>
      </c>
      <c r="U316" s="50">
        <v>0</v>
      </c>
      <c r="V316" s="50">
        <v>26</v>
      </c>
      <c r="W316" s="50">
        <v>0</v>
      </c>
      <c r="X316" s="50">
        <v>0</v>
      </c>
      <c r="Y316" s="50"/>
      <c r="Z316" s="50">
        <v>0</v>
      </c>
      <c r="AA316" s="50"/>
      <c r="AB316" s="50">
        <v>0</v>
      </c>
      <c r="AC316" s="50">
        <v>0</v>
      </c>
      <c r="AD316" s="50">
        <v>0</v>
      </c>
      <c r="AE316" s="50">
        <v>0</v>
      </c>
      <c r="AF316" s="50">
        <v>0</v>
      </c>
      <c r="AG316" s="50">
        <v>0</v>
      </c>
      <c r="AH316" s="50">
        <v>0</v>
      </c>
      <c r="AI316" s="50">
        <v>0</v>
      </c>
      <c r="AJ316" s="50">
        <v>0</v>
      </c>
      <c r="AK316" s="50"/>
      <c r="AL316" s="50"/>
      <c r="AM316" s="116"/>
      <c r="AN316" s="50"/>
      <c r="AO316" s="132"/>
      <c r="AP316" s="132"/>
      <c r="AQ316" s="119"/>
      <c r="AT316" s="181"/>
      <c r="AU316" s="181"/>
      <c r="AV316" s="181"/>
    </row>
    <row r="317" spans="1:48" s="42" customFormat="1" ht="8.1" hidden="1" customHeight="1" outlineLevel="2">
      <c r="A317" s="460" t="s">
        <v>508</v>
      </c>
      <c r="B317" s="460"/>
      <c r="C317" s="461" t="s">
        <v>443</v>
      </c>
      <c r="D317" s="461"/>
      <c r="E317" s="461"/>
      <c r="F317" s="461"/>
      <c r="G317" s="461"/>
      <c r="H317" s="140" t="s">
        <v>28</v>
      </c>
      <c r="I317" s="68">
        <v>0</v>
      </c>
      <c r="J317" s="68">
        <v>0</v>
      </c>
      <c r="K317" s="68">
        <v>0</v>
      </c>
      <c r="L317" s="68">
        <v>0</v>
      </c>
      <c r="M317" s="68"/>
      <c r="N317" s="68">
        <v>0</v>
      </c>
      <c r="O317" s="68"/>
      <c r="P317" s="68">
        <v>0</v>
      </c>
      <c r="Q317" s="68"/>
      <c r="R317" s="68">
        <v>0</v>
      </c>
      <c r="S317" s="38"/>
      <c r="T317" s="50">
        <v>0</v>
      </c>
      <c r="U317" s="50">
        <v>0</v>
      </c>
      <c r="V317" s="50"/>
      <c r="W317" s="50">
        <v>0</v>
      </c>
      <c r="X317" s="50">
        <v>0</v>
      </c>
      <c r="Y317" s="50"/>
      <c r="Z317" s="50"/>
      <c r="AA317" s="50"/>
      <c r="AB317" s="50"/>
      <c r="AC317" s="50"/>
      <c r="AD317" s="50"/>
      <c r="AE317" s="50"/>
      <c r="AF317" s="50"/>
      <c r="AG317" s="50"/>
      <c r="AH317" s="50"/>
      <c r="AI317" s="50"/>
      <c r="AJ317" s="50"/>
      <c r="AK317" s="50"/>
      <c r="AL317" s="50"/>
      <c r="AM317" s="133"/>
      <c r="AN317" s="50"/>
      <c r="AO317" s="134"/>
      <c r="AP317" s="134"/>
      <c r="AQ317" s="119"/>
      <c r="AT317" s="181"/>
      <c r="AU317" s="181"/>
      <c r="AV317" s="181"/>
    </row>
    <row r="318" spans="1:48" s="42" customFormat="1" ht="8.1" customHeight="1" outlineLevel="1" collapsed="1">
      <c r="A318" s="460" t="s">
        <v>509</v>
      </c>
      <c r="B318" s="460"/>
      <c r="C318" s="461" t="s">
        <v>510</v>
      </c>
      <c r="D318" s="461"/>
      <c r="E318" s="461"/>
      <c r="F318" s="461"/>
      <c r="G318" s="461"/>
      <c r="H318" s="140" t="s">
        <v>28</v>
      </c>
      <c r="I318" s="68">
        <v>29.466999999999999</v>
      </c>
      <c r="J318" s="68">
        <v>32.515999999999991</v>
      </c>
      <c r="K318" s="68">
        <v>20.3</v>
      </c>
      <c r="L318" s="68">
        <v>30.95547681945126</v>
      </c>
      <c r="M318" s="68"/>
      <c r="N318" s="68">
        <v>31.048176943193813</v>
      </c>
      <c r="O318" s="68"/>
      <c r="P318" s="68">
        <v>31.051268552166032</v>
      </c>
      <c r="Q318" s="68"/>
      <c r="R318" s="68">
        <v>22.438735616749788</v>
      </c>
      <c r="S318" s="68">
        <v>12.473333333333333</v>
      </c>
      <c r="T318" s="50">
        <v>23.356999999999999</v>
      </c>
      <c r="U318" s="50">
        <v>0</v>
      </c>
      <c r="V318" s="50">
        <v>9.3450000000000006</v>
      </c>
      <c r="W318" s="50">
        <v>0</v>
      </c>
      <c r="X318" s="50">
        <v>9.7188000000000017</v>
      </c>
      <c r="Y318" s="50">
        <v>67.315999999999988</v>
      </c>
      <c r="Z318" s="50">
        <v>10.107552000000002</v>
      </c>
      <c r="AA318" s="50"/>
      <c r="AB318" s="50">
        <v>10.511854080000003</v>
      </c>
      <c r="AC318" s="50">
        <v>0</v>
      </c>
      <c r="AD318" s="50">
        <v>10.932328243200002</v>
      </c>
      <c r="AE318" s="50">
        <v>0</v>
      </c>
      <c r="AF318" s="50">
        <v>11.369621372928004</v>
      </c>
      <c r="AG318" s="50">
        <v>0</v>
      </c>
      <c r="AH318" s="50">
        <v>11.824406227845124</v>
      </c>
      <c r="AI318" s="50">
        <v>0</v>
      </c>
      <c r="AJ318" s="50">
        <v>12.29738247695893</v>
      </c>
      <c r="AK318" s="50"/>
      <c r="AL318" s="50"/>
      <c r="AM318" s="116"/>
      <c r="AN318" s="50"/>
      <c r="AO318" s="132"/>
      <c r="AP318" s="132"/>
      <c r="AQ318" s="119"/>
      <c r="AT318" s="181"/>
      <c r="AU318" s="181"/>
      <c r="AV318" s="181"/>
    </row>
    <row r="319" spans="1:48" s="42" customFormat="1" outlineLevel="1">
      <c r="A319" s="460" t="s">
        <v>511</v>
      </c>
      <c r="B319" s="460"/>
      <c r="C319" s="461" t="s">
        <v>443</v>
      </c>
      <c r="D319" s="461"/>
      <c r="E319" s="461"/>
      <c r="F319" s="461"/>
      <c r="G319" s="461"/>
      <c r="H319" s="140" t="s">
        <v>28</v>
      </c>
      <c r="I319" s="68">
        <v>0</v>
      </c>
      <c r="J319" s="68">
        <v>0</v>
      </c>
      <c r="K319" s="68">
        <v>0</v>
      </c>
      <c r="L319" s="68">
        <v>0</v>
      </c>
      <c r="M319" s="68"/>
      <c r="N319" s="68">
        <v>0</v>
      </c>
      <c r="O319" s="68"/>
      <c r="P319" s="68">
        <v>0</v>
      </c>
      <c r="Q319" s="68"/>
      <c r="R319" s="68">
        <v>0</v>
      </c>
      <c r="S319" s="38"/>
      <c r="T319" s="50">
        <v>0</v>
      </c>
      <c r="U319" s="50">
        <v>0</v>
      </c>
      <c r="V319" s="50"/>
      <c r="W319" s="50">
        <v>0</v>
      </c>
      <c r="X319" s="50">
        <v>0</v>
      </c>
      <c r="Y319" s="50">
        <v>0</v>
      </c>
      <c r="Z319" s="50">
        <v>0</v>
      </c>
      <c r="AA319" s="50"/>
      <c r="AB319" s="50">
        <v>0</v>
      </c>
      <c r="AC319" s="50">
        <v>0</v>
      </c>
      <c r="AD319" s="50">
        <v>0</v>
      </c>
      <c r="AE319" s="50">
        <v>0</v>
      </c>
      <c r="AF319" s="50">
        <v>0</v>
      </c>
      <c r="AG319" s="50">
        <v>0</v>
      </c>
      <c r="AH319" s="50">
        <v>0</v>
      </c>
      <c r="AI319" s="50">
        <v>0</v>
      </c>
      <c r="AJ319" s="50">
        <v>0</v>
      </c>
      <c r="AK319" s="50"/>
      <c r="AL319" s="50"/>
      <c r="AM319" s="133"/>
      <c r="AN319" s="50"/>
      <c r="AO319" s="134"/>
      <c r="AP319" s="134"/>
      <c r="AQ319" s="119"/>
      <c r="AT319" s="181"/>
      <c r="AU319" s="181"/>
      <c r="AV319" s="181"/>
    </row>
    <row r="320" spans="1:48" s="42" customFormat="1" ht="16.5" hidden="1" customHeight="1" outlineLevel="1">
      <c r="A320" s="460"/>
      <c r="B320" s="460"/>
      <c r="C320" s="462" t="s">
        <v>512</v>
      </c>
      <c r="D320" s="462"/>
      <c r="E320" s="462"/>
      <c r="F320" s="462"/>
      <c r="G320" s="462"/>
      <c r="H320" s="175"/>
      <c r="I320" s="49"/>
      <c r="J320" s="49">
        <v>35</v>
      </c>
      <c r="K320" s="49">
        <v>20.3</v>
      </c>
      <c r="L320" s="49">
        <v>30</v>
      </c>
      <c r="M320" s="49"/>
      <c r="N320" s="49">
        <v>30</v>
      </c>
      <c r="O320" s="49"/>
      <c r="P320" s="49">
        <v>30</v>
      </c>
      <c r="Q320" s="49"/>
      <c r="R320" s="49">
        <v>9</v>
      </c>
      <c r="S320" s="49">
        <v>9</v>
      </c>
      <c r="T320" s="50">
        <v>0</v>
      </c>
      <c r="U320" s="50">
        <v>9</v>
      </c>
      <c r="V320" s="50"/>
      <c r="W320" s="50">
        <v>9</v>
      </c>
      <c r="X320" s="50">
        <v>0</v>
      </c>
      <c r="Y320" s="50">
        <v>0</v>
      </c>
      <c r="Z320" s="50">
        <v>0</v>
      </c>
      <c r="AA320" s="50"/>
      <c r="AB320" s="50">
        <v>0</v>
      </c>
      <c r="AC320" s="50">
        <v>0</v>
      </c>
      <c r="AD320" s="50">
        <v>0</v>
      </c>
      <c r="AE320" s="50">
        <v>0</v>
      </c>
      <c r="AF320" s="50">
        <v>0</v>
      </c>
      <c r="AG320" s="50">
        <v>0</v>
      </c>
      <c r="AH320" s="50">
        <v>0</v>
      </c>
      <c r="AI320" s="50">
        <v>0</v>
      </c>
      <c r="AJ320" s="50">
        <v>0</v>
      </c>
      <c r="AK320" s="50"/>
      <c r="AL320" s="50"/>
      <c r="AM320" s="133"/>
      <c r="AN320" s="117" t="s">
        <v>513</v>
      </c>
      <c r="AO320" s="134"/>
      <c r="AP320" s="134"/>
      <c r="AQ320" s="119"/>
      <c r="AT320" s="181"/>
      <c r="AU320" s="181"/>
      <c r="AV320" s="181"/>
    </row>
    <row r="321" spans="1:48" s="42" customFormat="1" ht="17.100000000000001" customHeight="1" collapsed="1">
      <c r="A321" s="460" t="s">
        <v>514</v>
      </c>
      <c r="B321" s="460"/>
      <c r="C321" s="461" t="s">
        <v>515</v>
      </c>
      <c r="D321" s="461"/>
      <c r="E321" s="461"/>
      <c r="F321" s="461"/>
      <c r="G321" s="461"/>
      <c r="H321" s="140" t="s">
        <v>516</v>
      </c>
      <c r="I321" s="74">
        <v>0.82961291361527734</v>
      </c>
      <c r="J321" s="74">
        <v>0.92202205217491684</v>
      </c>
      <c r="K321" s="74">
        <v>1.2992140077530256</v>
      </c>
      <c r="L321" s="74">
        <v>0.99414614102603427</v>
      </c>
      <c r="M321" s="74" t="e">
        <v>#DIV/0!</v>
      </c>
      <c r="N321" s="74">
        <v>1.0147199610251789</v>
      </c>
      <c r="O321" s="74" t="e">
        <v>#DIV/0!</v>
      </c>
      <c r="P321" s="74">
        <v>0.98424587826115284</v>
      </c>
      <c r="Q321" s="74" t="e">
        <v>#DIV/0!</v>
      </c>
      <c r="R321" s="74">
        <v>1.1873254889715821</v>
      </c>
      <c r="S321" s="38"/>
      <c r="T321" s="136">
        <v>1.1028478339330343</v>
      </c>
      <c r="U321" s="136" t="e">
        <v>#DIV/0!</v>
      </c>
      <c r="V321" s="136">
        <v>1.3776817968189712</v>
      </c>
      <c r="W321" s="136" t="e">
        <v>#DIV/0!</v>
      </c>
      <c r="X321" s="136">
        <v>1.0514117147516271</v>
      </c>
      <c r="Y321" s="136">
        <v>1.2266941557780673</v>
      </c>
      <c r="Z321" s="136">
        <v>1.0427133523662719</v>
      </c>
      <c r="AA321" s="136"/>
      <c r="AB321" s="136">
        <v>0.98668094923638072</v>
      </c>
      <c r="AC321" s="136" t="e">
        <v>#DIV/0!</v>
      </c>
      <c r="AD321" s="136">
        <v>0.99812322151927313</v>
      </c>
      <c r="AE321" s="136" t="e">
        <v>#DIV/0!</v>
      </c>
      <c r="AF321" s="136">
        <v>1.0045133794084176</v>
      </c>
      <c r="AG321" s="136" t="e">
        <v>#DIV/0!</v>
      </c>
      <c r="AH321" s="136">
        <v>1.0037119382015849</v>
      </c>
      <c r="AI321" s="136" t="e">
        <v>#DIV/0!</v>
      </c>
      <c r="AJ321" s="136">
        <v>1.0042256825649394</v>
      </c>
      <c r="AK321" s="136"/>
      <c r="AL321" s="136"/>
      <c r="AM321" s="137"/>
      <c r="AN321" s="114"/>
      <c r="AO321" s="138"/>
      <c r="AP321" s="138"/>
      <c r="AQ321" s="119"/>
      <c r="AT321" s="181"/>
      <c r="AU321" s="181"/>
      <c r="AV321" s="181"/>
    </row>
    <row r="322" spans="1:48" s="42" customFormat="1" ht="9" customHeight="1" outlineLevel="1">
      <c r="A322" s="460" t="s">
        <v>517</v>
      </c>
      <c r="B322" s="460"/>
      <c r="C322" s="461" t="s">
        <v>518</v>
      </c>
      <c r="D322" s="461"/>
      <c r="E322" s="461"/>
      <c r="F322" s="461"/>
      <c r="G322" s="461"/>
      <c r="H322" s="140" t="s">
        <v>516</v>
      </c>
      <c r="I322" s="74">
        <v>0</v>
      </c>
      <c r="J322" s="74">
        <v>0</v>
      </c>
      <c r="K322" s="74">
        <v>0</v>
      </c>
      <c r="L322" s="74">
        <v>0</v>
      </c>
      <c r="M322" s="74">
        <v>0</v>
      </c>
      <c r="N322" s="74">
        <v>0</v>
      </c>
      <c r="O322" s="74">
        <v>0</v>
      </c>
      <c r="P322" s="74">
        <v>0</v>
      </c>
      <c r="Q322" s="74">
        <v>0</v>
      </c>
      <c r="R322" s="74">
        <v>0</v>
      </c>
      <c r="S322" s="38"/>
      <c r="T322" s="97">
        <v>0</v>
      </c>
      <c r="U322" s="97">
        <v>0</v>
      </c>
      <c r="V322" s="97"/>
      <c r="W322" s="97">
        <v>0</v>
      </c>
      <c r="X322" s="97">
        <v>0</v>
      </c>
      <c r="Y322" s="97">
        <v>0</v>
      </c>
      <c r="Z322" s="97">
        <v>0</v>
      </c>
      <c r="AA322" s="97"/>
      <c r="AB322" s="97">
        <v>0</v>
      </c>
      <c r="AC322" s="97">
        <v>0</v>
      </c>
      <c r="AD322" s="97">
        <v>0</v>
      </c>
      <c r="AE322" s="97">
        <v>0</v>
      </c>
      <c r="AF322" s="97">
        <v>0</v>
      </c>
      <c r="AG322" s="97">
        <v>0</v>
      </c>
      <c r="AH322" s="97">
        <v>0</v>
      </c>
      <c r="AI322" s="97">
        <v>0</v>
      </c>
      <c r="AJ322" s="97">
        <v>0</v>
      </c>
      <c r="AK322" s="97"/>
      <c r="AL322" s="97">
        <v>0</v>
      </c>
      <c r="AM322" s="90"/>
      <c r="AN322" s="74"/>
      <c r="AO322" s="92"/>
      <c r="AP322" s="92"/>
      <c r="AQ322" s="84"/>
      <c r="AT322" s="181"/>
      <c r="AU322" s="181"/>
      <c r="AV322" s="181"/>
    </row>
    <row r="323" spans="1:48" s="42" customFormat="1" ht="16.5" customHeight="1" outlineLevel="1">
      <c r="A323" s="460" t="s">
        <v>519</v>
      </c>
      <c r="B323" s="460"/>
      <c r="C323" s="461" t="s">
        <v>520</v>
      </c>
      <c r="D323" s="461"/>
      <c r="E323" s="461"/>
      <c r="F323" s="461"/>
      <c r="G323" s="461"/>
      <c r="H323" s="140" t="s">
        <v>516</v>
      </c>
      <c r="I323" s="74">
        <v>0</v>
      </c>
      <c r="J323" s="74">
        <v>0</v>
      </c>
      <c r="K323" s="74">
        <v>0</v>
      </c>
      <c r="L323" s="74">
        <v>0</v>
      </c>
      <c r="M323" s="74">
        <v>0</v>
      </c>
      <c r="N323" s="74">
        <v>0</v>
      </c>
      <c r="O323" s="74">
        <v>0</v>
      </c>
      <c r="P323" s="74">
        <v>0</v>
      </c>
      <c r="Q323" s="74">
        <v>0</v>
      </c>
      <c r="R323" s="74">
        <v>0</v>
      </c>
      <c r="S323" s="38"/>
      <c r="T323" s="97">
        <v>0</v>
      </c>
      <c r="U323" s="97">
        <v>0</v>
      </c>
      <c r="V323" s="97"/>
      <c r="W323" s="97">
        <v>0</v>
      </c>
      <c r="X323" s="97">
        <v>0</v>
      </c>
      <c r="Y323" s="97">
        <v>0</v>
      </c>
      <c r="Z323" s="97">
        <v>0</v>
      </c>
      <c r="AA323" s="97"/>
      <c r="AB323" s="97">
        <v>0</v>
      </c>
      <c r="AC323" s="97">
        <v>0</v>
      </c>
      <c r="AD323" s="97">
        <v>0</v>
      </c>
      <c r="AE323" s="97">
        <v>0</v>
      </c>
      <c r="AF323" s="97">
        <v>0</v>
      </c>
      <c r="AG323" s="97">
        <v>0</v>
      </c>
      <c r="AH323" s="97">
        <v>0</v>
      </c>
      <c r="AI323" s="97">
        <v>0</v>
      </c>
      <c r="AJ323" s="97">
        <v>0</v>
      </c>
      <c r="AK323" s="97"/>
      <c r="AL323" s="97">
        <v>0</v>
      </c>
      <c r="AM323" s="90"/>
      <c r="AN323" s="74"/>
      <c r="AO323" s="92"/>
      <c r="AP323" s="92"/>
      <c r="AQ323" s="84"/>
      <c r="AT323" s="181"/>
      <c r="AU323" s="181"/>
      <c r="AV323" s="181"/>
    </row>
    <row r="324" spans="1:48" s="42" customFormat="1" ht="16.5" customHeight="1" outlineLevel="1">
      <c r="A324" s="460" t="s">
        <v>521</v>
      </c>
      <c r="B324" s="460"/>
      <c r="C324" s="461" t="s">
        <v>522</v>
      </c>
      <c r="D324" s="461"/>
      <c r="E324" s="461"/>
      <c r="F324" s="461"/>
      <c r="G324" s="461"/>
      <c r="H324" s="140" t="s">
        <v>516</v>
      </c>
      <c r="I324" s="74">
        <v>0</v>
      </c>
      <c r="J324" s="74">
        <v>0</v>
      </c>
      <c r="K324" s="74">
        <v>0</v>
      </c>
      <c r="L324" s="74">
        <v>0</v>
      </c>
      <c r="M324" s="74">
        <v>0</v>
      </c>
      <c r="N324" s="74">
        <v>0</v>
      </c>
      <c r="O324" s="74">
        <v>0</v>
      </c>
      <c r="P324" s="74">
        <v>0</v>
      </c>
      <c r="Q324" s="74">
        <v>0</v>
      </c>
      <c r="R324" s="74">
        <v>0</v>
      </c>
      <c r="S324" s="38"/>
      <c r="T324" s="97">
        <v>0</v>
      </c>
      <c r="U324" s="97">
        <v>0</v>
      </c>
      <c r="V324" s="97"/>
      <c r="W324" s="97">
        <v>0</v>
      </c>
      <c r="X324" s="97">
        <v>0</v>
      </c>
      <c r="Y324" s="97">
        <v>0</v>
      </c>
      <c r="Z324" s="97">
        <v>0</v>
      </c>
      <c r="AA324" s="97"/>
      <c r="AB324" s="97">
        <v>0</v>
      </c>
      <c r="AC324" s="97">
        <v>0</v>
      </c>
      <c r="AD324" s="97">
        <v>0</v>
      </c>
      <c r="AE324" s="97">
        <v>0</v>
      </c>
      <c r="AF324" s="97">
        <v>0</v>
      </c>
      <c r="AG324" s="97">
        <v>0</v>
      </c>
      <c r="AH324" s="97">
        <v>0</v>
      </c>
      <c r="AI324" s="97">
        <v>0</v>
      </c>
      <c r="AJ324" s="97">
        <v>0</v>
      </c>
      <c r="AK324" s="97"/>
      <c r="AL324" s="97">
        <v>0</v>
      </c>
      <c r="AM324" s="90"/>
      <c r="AN324" s="74"/>
      <c r="AO324" s="92"/>
      <c r="AP324" s="92"/>
      <c r="AQ324" s="84"/>
      <c r="AT324" s="181"/>
      <c r="AU324" s="181"/>
      <c r="AV324" s="181"/>
    </row>
    <row r="325" spans="1:48" s="42" customFormat="1" ht="16.5" customHeight="1" outlineLevel="1">
      <c r="A325" s="460" t="s">
        <v>523</v>
      </c>
      <c r="B325" s="460"/>
      <c r="C325" s="461" t="s">
        <v>524</v>
      </c>
      <c r="D325" s="461"/>
      <c r="E325" s="461"/>
      <c r="F325" s="461"/>
      <c r="G325" s="461"/>
      <c r="H325" s="140" t="s">
        <v>516</v>
      </c>
      <c r="I325" s="74">
        <v>0</v>
      </c>
      <c r="J325" s="74">
        <v>0</v>
      </c>
      <c r="K325" s="74">
        <v>0</v>
      </c>
      <c r="L325" s="74">
        <v>0</v>
      </c>
      <c r="M325" s="74">
        <v>0</v>
      </c>
      <c r="N325" s="74">
        <v>0</v>
      </c>
      <c r="O325" s="74">
        <v>0</v>
      </c>
      <c r="P325" s="74">
        <v>0</v>
      </c>
      <c r="Q325" s="74">
        <v>0</v>
      </c>
      <c r="R325" s="74">
        <v>0</v>
      </c>
      <c r="S325" s="38"/>
      <c r="T325" s="97">
        <v>0</v>
      </c>
      <c r="U325" s="97">
        <v>0</v>
      </c>
      <c r="V325" s="97"/>
      <c r="W325" s="97">
        <v>0</v>
      </c>
      <c r="X325" s="97">
        <v>0</v>
      </c>
      <c r="Y325" s="97">
        <v>0</v>
      </c>
      <c r="Z325" s="97">
        <v>0</v>
      </c>
      <c r="AA325" s="97"/>
      <c r="AB325" s="97">
        <v>0</v>
      </c>
      <c r="AC325" s="97">
        <v>0</v>
      </c>
      <c r="AD325" s="97">
        <v>0</v>
      </c>
      <c r="AE325" s="97">
        <v>0</v>
      </c>
      <c r="AF325" s="97">
        <v>0</v>
      </c>
      <c r="AG325" s="97">
        <v>0</v>
      </c>
      <c r="AH325" s="97">
        <v>0</v>
      </c>
      <c r="AI325" s="97">
        <v>0</v>
      </c>
      <c r="AJ325" s="97">
        <v>0</v>
      </c>
      <c r="AK325" s="97"/>
      <c r="AL325" s="97">
        <v>0</v>
      </c>
      <c r="AM325" s="90"/>
      <c r="AN325" s="74"/>
      <c r="AO325" s="92"/>
      <c r="AP325" s="92"/>
      <c r="AQ325" s="84"/>
      <c r="AT325" s="181"/>
      <c r="AU325" s="181"/>
      <c r="AV325" s="181"/>
    </row>
    <row r="326" spans="1:48" s="42" customFormat="1" outlineLevel="1">
      <c r="A326" s="460" t="s">
        <v>525</v>
      </c>
      <c r="B326" s="460"/>
      <c r="C326" s="461" t="s">
        <v>526</v>
      </c>
      <c r="D326" s="461"/>
      <c r="E326" s="461"/>
      <c r="F326" s="461"/>
      <c r="G326" s="461"/>
      <c r="H326" s="140" t="s">
        <v>516</v>
      </c>
      <c r="I326" s="74">
        <v>0</v>
      </c>
      <c r="J326" s="74">
        <v>0</v>
      </c>
      <c r="K326" s="74">
        <v>0</v>
      </c>
      <c r="L326" s="74">
        <v>0</v>
      </c>
      <c r="M326" s="74">
        <v>0</v>
      </c>
      <c r="N326" s="74">
        <v>0</v>
      </c>
      <c r="O326" s="74">
        <v>0</v>
      </c>
      <c r="P326" s="74">
        <v>0</v>
      </c>
      <c r="Q326" s="74">
        <v>0</v>
      </c>
      <c r="R326" s="74">
        <v>0</v>
      </c>
      <c r="S326" s="38"/>
      <c r="T326" s="97">
        <v>0</v>
      </c>
      <c r="U326" s="97">
        <v>0</v>
      </c>
      <c r="V326" s="97"/>
      <c r="W326" s="97">
        <v>0</v>
      </c>
      <c r="X326" s="97">
        <v>0</v>
      </c>
      <c r="Y326" s="97">
        <v>0</v>
      </c>
      <c r="Z326" s="97">
        <v>0</v>
      </c>
      <c r="AA326" s="97"/>
      <c r="AB326" s="97">
        <v>0</v>
      </c>
      <c r="AC326" s="97">
        <v>0</v>
      </c>
      <c r="AD326" s="97">
        <v>0</v>
      </c>
      <c r="AE326" s="97">
        <v>0</v>
      </c>
      <c r="AF326" s="97">
        <v>0</v>
      </c>
      <c r="AG326" s="97">
        <v>0</v>
      </c>
      <c r="AH326" s="97">
        <v>0</v>
      </c>
      <c r="AI326" s="97">
        <v>0</v>
      </c>
      <c r="AJ326" s="97">
        <v>0</v>
      </c>
      <c r="AK326" s="97"/>
      <c r="AL326" s="97">
        <v>0</v>
      </c>
      <c r="AM326" s="90"/>
      <c r="AN326" s="74"/>
      <c r="AO326" s="92"/>
      <c r="AP326" s="92"/>
      <c r="AQ326" s="84"/>
      <c r="AT326" s="181"/>
      <c r="AU326" s="181"/>
      <c r="AV326" s="181"/>
    </row>
    <row r="327" spans="1:48" s="42" customFormat="1" ht="9.75" customHeight="1">
      <c r="A327" s="460" t="s">
        <v>527</v>
      </c>
      <c r="B327" s="460"/>
      <c r="C327" s="461" t="s">
        <v>528</v>
      </c>
      <c r="D327" s="461"/>
      <c r="E327" s="461"/>
      <c r="F327" s="461"/>
      <c r="G327" s="461"/>
      <c r="H327" s="140" t="s">
        <v>516</v>
      </c>
      <c r="I327" s="74">
        <v>0.90575089336585479</v>
      </c>
      <c r="J327" s="74">
        <v>0.95349981644750226</v>
      </c>
      <c r="K327" s="74">
        <v>1.3541048044554385</v>
      </c>
      <c r="L327" s="74">
        <v>1.0188600982113254</v>
      </c>
      <c r="M327" s="74" t="e">
        <v>#DIV/0!</v>
      </c>
      <c r="N327" s="74">
        <v>1.0433268127724082</v>
      </c>
      <c r="O327" s="74" t="e">
        <v>#DIV/0!</v>
      </c>
      <c r="P327" s="74">
        <v>1.0589059679991353</v>
      </c>
      <c r="Q327" s="74" t="e">
        <v>#DIV/0!</v>
      </c>
      <c r="R327" s="74">
        <v>1.2329743866741749</v>
      </c>
      <c r="S327" s="38"/>
      <c r="T327" s="97">
        <v>1.1940841103617679</v>
      </c>
      <c r="U327" s="97" t="e">
        <v>#DIV/0!</v>
      </c>
      <c r="V327" s="97">
        <v>1.4062129027931487</v>
      </c>
      <c r="W327" s="97" t="e">
        <v>#DIV/0!</v>
      </c>
      <c r="X327" s="97">
        <v>1.0861722720133049</v>
      </c>
      <c r="Y327" s="97">
        <v>1.2629157009009839</v>
      </c>
      <c r="Z327" s="97">
        <v>1.0697437368140965</v>
      </c>
      <c r="AA327" s="97"/>
      <c r="AB327" s="97">
        <v>1.0073872726441995</v>
      </c>
      <c r="AC327" s="97" t="e">
        <v>#DIV/0!</v>
      </c>
      <c r="AD327" s="97">
        <v>1.0190696705630367</v>
      </c>
      <c r="AE327" s="97" t="e">
        <v>#DIV/0!</v>
      </c>
      <c r="AF327" s="97">
        <v>1.0255939312500328</v>
      </c>
      <c r="AG327" s="97" t="e">
        <v>#DIV/0!</v>
      </c>
      <c r="AH327" s="97">
        <v>1.0247756711304261</v>
      </c>
      <c r="AI327" s="97" t="e">
        <v>#DIV/0!</v>
      </c>
      <c r="AJ327" s="97">
        <v>1.0253001968481228</v>
      </c>
      <c r="AK327" s="97"/>
      <c r="AL327" s="97"/>
      <c r="AM327" s="90"/>
      <c r="AN327" s="74"/>
      <c r="AO327" s="92"/>
      <c r="AP327" s="92"/>
      <c r="AQ327" s="84"/>
      <c r="AT327" s="181"/>
      <c r="AU327" s="181"/>
      <c r="AV327" s="181"/>
    </row>
    <row r="328" spans="1:48" s="42" customFormat="1" outlineLevel="1">
      <c r="A328" s="460" t="s">
        <v>529</v>
      </c>
      <c r="B328" s="460"/>
      <c r="C328" s="461" t="s">
        <v>530</v>
      </c>
      <c r="D328" s="461"/>
      <c r="E328" s="461"/>
      <c r="F328" s="461"/>
      <c r="G328" s="461"/>
      <c r="H328" s="140" t="s">
        <v>516</v>
      </c>
      <c r="I328" s="38">
        <v>0</v>
      </c>
      <c r="J328" s="38">
        <v>0</v>
      </c>
      <c r="K328" s="38">
        <v>0</v>
      </c>
      <c r="L328" s="38">
        <v>0</v>
      </c>
      <c r="M328" s="38">
        <v>0</v>
      </c>
      <c r="N328" s="38">
        <v>0</v>
      </c>
      <c r="O328" s="38">
        <v>0</v>
      </c>
      <c r="P328" s="38">
        <v>0</v>
      </c>
      <c r="Q328" s="38">
        <v>0</v>
      </c>
      <c r="R328" s="38">
        <v>0</v>
      </c>
      <c r="S328" s="38"/>
      <c r="T328" s="38">
        <v>0</v>
      </c>
      <c r="U328" s="38">
        <v>0</v>
      </c>
      <c r="V328" s="38">
        <v>0</v>
      </c>
      <c r="W328" s="38">
        <v>0</v>
      </c>
      <c r="X328" s="38">
        <v>0</v>
      </c>
      <c r="Y328" s="38">
        <v>0</v>
      </c>
      <c r="Z328" s="38">
        <v>0</v>
      </c>
      <c r="AA328" s="38"/>
      <c r="AB328" s="38">
        <v>0</v>
      </c>
      <c r="AC328" s="38">
        <v>0</v>
      </c>
      <c r="AD328" s="38">
        <v>0</v>
      </c>
      <c r="AE328" s="38">
        <v>0</v>
      </c>
      <c r="AF328" s="38">
        <v>0</v>
      </c>
      <c r="AG328" s="38">
        <v>0</v>
      </c>
      <c r="AH328" s="38">
        <v>0</v>
      </c>
      <c r="AI328" s="38">
        <v>0</v>
      </c>
      <c r="AJ328" s="38">
        <v>0</v>
      </c>
      <c r="AK328" s="38"/>
      <c r="AL328" s="38">
        <v>0</v>
      </c>
      <c r="AM328" s="47">
        <v>0</v>
      </c>
      <c r="AN328" s="38"/>
      <c r="AO328" s="48"/>
      <c r="AP328" s="48"/>
      <c r="AQ328" s="84"/>
      <c r="AT328" s="181"/>
      <c r="AU328" s="181"/>
      <c r="AV328" s="181"/>
    </row>
    <row r="329" spans="1:48" s="42" customFormat="1" ht="9.75" customHeight="1" outlineLevel="1" collapsed="1">
      <c r="A329" s="460" t="s">
        <v>531</v>
      </c>
      <c r="B329" s="460"/>
      <c r="C329" s="461" t="s">
        <v>532</v>
      </c>
      <c r="D329" s="461"/>
      <c r="E329" s="461"/>
      <c r="F329" s="461"/>
      <c r="G329" s="461"/>
      <c r="H329" s="140" t="s">
        <v>516</v>
      </c>
      <c r="I329" s="38">
        <v>0</v>
      </c>
      <c r="J329" s="38">
        <v>0</v>
      </c>
      <c r="K329" s="38">
        <v>0</v>
      </c>
      <c r="L329" s="38">
        <v>0</v>
      </c>
      <c r="M329" s="38">
        <v>0</v>
      </c>
      <c r="N329" s="38">
        <v>0</v>
      </c>
      <c r="O329" s="38">
        <v>0</v>
      </c>
      <c r="P329" s="38">
        <v>0</v>
      </c>
      <c r="Q329" s="38">
        <v>0</v>
      </c>
      <c r="R329" s="38">
        <v>0</v>
      </c>
      <c r="S329" s="38"/>
      <c r="T329" s="38">
        <v>0</v>
      </c>
      <c r="U329" s="38">
        <v>0</v>
      </c>
      <c r="V329" s="38">
        <v>0</v>
      </c>
      <c r="W329" s="38">
        <v>0</v>
      </c>
      <c r="X329" s="38">
        <v>0</v>
      </c>
      <c r="Y329" s="38">
        <v>0</v>
      </c>
      <c r="Z329" s="38">
        <v>0</v>
      </c>
      <c r="AA329" s="38"/>
      <c r="AB329" s="38">
        <v>0</v>
      </c>
      <c r="AC329" s="38">
        <v>0</v>
      </c>
      <c r="AD329" s="38">
        <v>0</v>
      </c>
      <c r="AE329" s="38">
        <v>0</v>
      </c>
      <c r="AF329" s="38">
        <v>0</v>
      </c>
      <c r="AG329" s="38">
        <v>0</v>
      </c>
      <c r="AH329" s="38">
        <v>0</v>
      </c>
      <c r="AI329" s="38">
        <v>0</v>
      </c>
      <c r="AJ329" s="38">
        <v>0</v>
      </c>
      <c r="AK329" s="38"/>
      <c r="AL329" s="38">
        <v>0</v>
      </c>
      <c r="AM329" s="47">
        <v>0</v>
      </c>
      <c r="AN329" s="38"/>
      <c r="AO329" s="48"/>
      <c r="AP329" s="48"/>
      <c r="AQ329" s="84"/>
      <c r="AT329" s="181"/>
      <c r="AU329" s="181"/>
      <c r="AV329" s="181"/>
    </row>
    <row r="330" spans="1:48" s="42" customFormat="1" ht="15.75" customHeight="1" outlineLevel="1">
      <c r="A330" s="460" t="s">
        <v>533</v>
      </c>
      <c r="B330" s="460"/>
      <c r="C330" s="461" t="s">
        <v>534</v>
      </c>
      <c r="D330" s="461"/>
      <c r="E330" s="461"/>
      <c r="F330" s="461"/>
      <c r="G330" s="461"/>
      <c r="H330" s="140" t="s">
        <v>516</v>
      </c>
      <c r="I330" s="38">
        <v>0</v>
      </c>
      <c r="J330" s="38">
        <v>0</v>
      </c>
      <c r="K330" s="38">
        <v>0</v>
      </c>
      <c r="L330" s="38">
        <v>0</v>
      </c>
      <c r="M330" s="38">
        <v>0</v>
      </c>
      <c r="N330" s="38">
        <v>0</v>
      </c>
      <c r="O330" s="38">
        <v>0</v>
      </c>
      <c r="P330" s="38">
        <v>0</v>
      </c>
      <c r="Q330" s="38">
        <v>0</v>
      </c>
      <c r="R330" s="38">
        <v>0</v>
      </c>
      <c r="S330" s="38"/>
      <c r="T330" s="38">
        <v>0</v>
      </c>
      <c r="U330" s="38">
        <v>0</v>
      </c>
      <c r="V330" s="38">
        <v>0</v>
      </c>
      <c r="W330" s="38">
        <v>0</v>
      </c>
      <c r="X330" s="38">
        <v>0</v>
      </c>
      <c r="Y330" s="38">
        <v>0</v>
      </c>
      <c r="Z330" s="38">
        <v>0</v>
      </c>
      <c r="AA330" s="38"/>
      <c r="AB330" s="38">
        <v>0</v>
      </c>
      <c r="AC330" s="38">
        <v>0</v>
      </c>
      <c r="AD330" s="38">
        <v>0</v>
      </c>
      <c r="AE330" s="38">
        <v>0</v>
      </c>
      <c r="AF330" s="38">
        <v>0</v>
      </c>
      <c r="AG330" s="38">
        <v>0</v>
      </c>
      <c r="AH330" s="38">
        <v>0</v>
      </c>
      <c r="AI330" s="38">
        <v>0</v>
      </c>
      <c r="AJ330" s="38">
        <v>0</v>
      </c>
      <c r="AK330" s="38"/>
      <c r="AL330" s="38">
        <v>0</v>
      </c>
      <c r="AM330" s="47">
        <v>0</v>
      </c>
      <c r="AN330" s="38"/>
      <c r="AO330" s="48"/>
      <c r="AP330" s="48"/>
      <c r="AQ330" s="84"/>
      <c r="AT330" s="181"/>
      <c r="AU330" s="181"/>
      <c r="AV330" s="181"/>
    </row>
    <row r="331" spans="1:48" s="42" customFormat="1" ht="16.5" customHeight="1" outlineLevel="1">
      <c r="A331" s="460" t="s">
        <v>535</v>
      </c>
      <c r="B331" s="460"/>
      <c r="C331" s="461" t="s">
        <v>536</v>
      </c>
      <c r="D331" s="461"/>
      <c r="E331" s="461"/>
      <c r="F331" s="461"/>
      <c r="G331" s="461"/>
      <c r="H331" s="140" t="s">
        <v>516</v>
      </c>
      <c r="I331" s="38">
        <v>0</v>
      </c>
      <c r="J331" s="38">
        <v>0</v>
      </c>
      <c r="K331" s="38">
        <v>0</v>
      </c>
      <c r="L331" s="38">
        <v>0</v>
      </c>
      <c r="M331" s="38">
        <v>0</v>
      </c>
      <c r="N331" s="38">
        <v>0</v>
      </c>
      <c r="O331" s="38">
        <v>0</v>
      </c>
      <c r="P331" s="38">
        <v>0</v>
      </c>
      <c r="Q331" s="38">
        <v>0</v>
      </c>
      <c r="R331" s="38">
        <v>0</v>
      </c>
      <c r="S331" s="38"/>
      <c r="T331" s="38">
        <v>0</v>
      </c>
      <c r="U331" s="38">
        <v>0</v>
      </c>
      <c r="V331" s="38">
        <v>0</v>
      </c>
      <c r="W331" s="38">
        <v>0</v>
      </c>
      <c r="X331" s="38">
        <v>0</v>
      </c>
      <c r="Y331" s="38">
        <v>0</v>
      </c>
      <c r="Z331" s="38">
        <v>0</v>
      </c>
      <c r="AA331" s="38"/>
      <c r="AB331" s="38">
        <v>0</v>
      </c>
      <c r="AC331" s="38">
        <v>0</v>
      </c>
      <c r="AD331" s="38">
        <v>0</v>
      </c>
      <c r="AE331" s="38">
        <v>0</v>
      </c>
      <c r="AF331" s="38">
        <v>0</v>
      </c>
      <c r="AG331" s="38">
        <v>0</v>
      </c>
      <c r="AH331" s="38">
        <v>0</v>
      </c>
      <c r="AI331" s="38">
        <v>0</v>
      </c>
      <c r="AJ331" s="38">
        <v>0</v>
      </c>
      <c r="AK331" s="38"/>
      <c r="AL331" s="38">
        <v>0</v>
      </c>
      <c r="AM331" s="47">
        <v>0</v>
      </c>
      <c r="AN331" s="38"/>
      <c r="AO331" s="48"/>
      <c r="AP331" s="48"/>
      <c r="AQ331" s="84"/>
      <c r="AT331" s="181"/>
      <c r="AU331" s="181"/>
      <c r="AV331" s="181"/>
    </row>
    <row r="332" spans="1:48" s="42" customFormat="1" ht="16.5" customHeight="1" outlineLevel="1">
      <c r="A332" s="460" t="s">
        <v>537</v>
      </c>
      <c r="B332" s="460"/>
      <c r="C332" s="461" t="s">
        <v>54</v>
      </c>
      <c r="D332" s="461"/>
      <c r="E332" s="461"/>
      <c r="F332" s="461"/>
      <c r="G332" s="461"/>
      <c r="H332" s="140" t="s">
        <v>516</v>
      </c>
      <c r="I332" s="38">
        <v>0</v>
      </c>
      <c r="J332" s="38">
        <v>0</v>
      </c>
      <c r="K332" s="38">
        <v>0</v>
      </c>
      <c r="L332" s="38">
        <v>0</v>
      </c>
      <c r="M332" s="38">
        <v>0</v>
      </c>
      <c r="N332" s="38">
        <v>0</v>
      </c>
      <c r="O332" s="38">
        <v>0</v>
      </c>
      <c r="P332" s="38">
        <v>0</v>
      </c>
      <c r="Q332" s="38">
        <v>0</v>
      </c>
      <c r="R332" s="38">
        <v>0</v>
      </c>
      <c r="S332" s="38"/>
      <c r="T332" s="38">
        <v>0</v>
      </c>
      <c r="U332" s="38">
        <v>0</v>
      </c>
      <c r="V332" s="38">
        <v>0</v>
      </c>
      <c r="W332" s="38">
        <v>0</v>
      </c>
      <c r="X332" s="38">
        <v>0</v>
      </c>
      <c r="Y332" s="38">
        <v>0</v>
      </c>
      <c r="Z332" s="38">
        <v>0</v>
      </c>
      <c r="AA332" s="38"/>
      <c r="AB332" s="38">
        <v>0</v>
      </c>
      <c r="AC332" s="38">
        <v>0</v>
      </c>
      <c r="AD332" s="38">
        <v>0</v>
      </c>
      <c r="AE332" s="38">
        <v>0</v>
      </c>
      <c r="AF332" s="38">
        <v>0</v>
      </c>
      <c r="AG332" s="38">
        <v>0</v>
      </c>
      <c r="AH332" s="38">
        <v>0</v>
      </c>
      <c r="AI332" s="38">
        <v>0</v>
      </c>
      <c r="AJ332" s="38">
        <v>0</v>
      </c>
      <c r="AK332" s="38"/>
      <c r="AL332" s="38">
        <v>0</v>
      </c>
      <c r="AM332" s="47">
        <v>0</v>
      </c>
      <c r="AN332" s="38"/>
      <c r="AO332" s="48"/>
      <c r="AP332" s="48"/>
      <c r="AQ332" s="84"/>
      <c r="AT332" s="181"/>
      <c r="AU332" s="181"/>
      <c r="AV332" s="181"/>
    </row>
    <row r="333" spans="1:48" s="42" customFormat="1" ht="16.5" customHeight="1" outlineLevel="1" thickBot="1">
      <c r="A333" s="460" t="s">
        <v>538</v>
      </c>
      <c r="B333" s="460"/>
      <c r="C333" s="461" t="s">
        <v>56</v>
      </c>
      <c r="D333" s="461"/>
      <c r="E333" s="461"/>
      <c r="F333" s="461"/>
      <c r="G333" s="461"/>
      <c r="H333" s="140" t="s">
        <v>516</v>
      </c>
      <c r="I333" s="38">
        <v>0</v>
      </c>
      <c r="J333" s="38">
        <v>0</v>
      </c>
      <c r="K333" s="38">
        <v>0</v>
      </c>
      <c r="L333" s="38">
        <v>0</v>
      </c>
      <c r="M333" s="38">
        <v>0</v>
      </c>
      <c r="N333" s="38">
        <v>0</v>
      </c>
      <c r="O333" s="38">
        <v>0</v>
      </c>
      <c r="P333" s="38">
        <v>0</v>
      </c>
      <c r="Q333" s="38">
        <v>0</v>
      </c>
      <c r="R333" s="38">
        <v>0</v>
      </c>
      <c r="S333" s="38"/>
      <c r="T333" s="38">
        <v>0</v>
      </c>
      <c r="U333" s="38">
        <v>0</v>
      </c>
      <c r="V333" s="38">
        <v>0</v>
      </c>
      <c r="W333" s="38">
        <v>0</v>
      </c>
      <c r="X333" s="38">
        <v>0</v>
      </c>
      <c r="Y333" s="38">
        <v>0</v>
      </c>
      <c r="Z333" s="38">
        <v>0</v>
      </c>
      <c r="AA333" s="38"/>
      <c r="AB333" s="38">
        <v>0</v>
      </c>
      <c r="AC333" s="38">
        <v>0</v>
      </c>
      <c r="AD333" s="38">
        <v>0</v>
      </c>
      <c r="AE333" s="38">
        <v>0</v>
      </c>
      <c r="AF333" s="38">
        <v>0</v>
      </c>
      <c r="AG333" s="38">
        <v>0</v>
      </c>
      <c r="AH333" s="38">
        <v>0</v>
      </c>
      <c r="AI333" s="38">
        <v>0</v>
      </c>
      <c r="AJ333" s="38">
        <v>0</v>
      </c>
      <c r="AK333" s="38"/>
      <c r="AL333" s="38">
        <v>0</v>
      </c>
      <c r="AM333" s="47">
        <v>0</v>
      </c>
      <c r="AN333" s="38"/>
      <c r="AO333" s="48"/>
      <c r="AP333" s="48"/>
      <c r="AQ333" s="84"/>
      <c r="AT333" s="181"/>
      <c r="AU333" s="181"/>
      <c r="AV333" s="181"/>
    </row>
    <row r="334" spans="1:48" s="42" customFormat="1" ht="10.5" customHeight="1" outlineLevel="1" collapsed="1" thickBot="1">
      <c r="B334" s="200"/>
      <c r="C334" s="200"/>
      <c r="D334" s="200"/>
      <c r="E334" s="200"/>
      <c r="F334" s="200"/>
      <c r="G334" s="200"/>
      <c r="H334" s="200"/>
      <c r="I334" s="200"/>
      <c r="J334" s="200"/>
      <c r="K334" s="200"/>
      <c r="L334" s="200"/>
      <c r="M334" s="200"/>
      <c r="N334" s="200"/>
      <c r="O334" s="200"/>
      <c r="P334" s="200"/>
      <c r="Q334" s="200"/>
      <c r="R334" s="200"/>
      <c r="S334" s="200"/>
      <c r="T334" s="200"/>
      <c r="U334" s="200"/>
      <c r="V334" s="200"/>
      <c r="W334" s="200"/>
      <c r="X334" s="200"/>
      <c r="Y334" s="200"/>
      <c r="Z334" s="430" t="s">
        <v>539</v>
      </c>
      <c r="AA334" s="431"/>
      <c r="AB334" s="431"/>
      <c r="AC334" s="431"/>
      <c r="AD334" s="431"/>
      <c r="AE334" s="431"/>
      <c r="AF334" s="431"/>
      <c r="AG334" s="431"/>
      <c r="AH334" s="431"/>
      <c r="AI334" s="431"/>
      <c r="AJ334" s="431"/>
      <c r="AK334" s="431"/>
      <c r="AL334" s="432"/>
      <c r="AM334" s="32"/>
      <c r="AN334" s="10"/>
      <c r="AO334" s="10"/>
      <c r="AP334" s="10"/>
      <c r="AQ334" s="139"/>
      <c r="AT334" s="181"/>
      <c r="AU334" s="181"/>
      <c r="AV334" s="181"/>
    </row>
    <row r="335" spans="1:48" s="42" customFormat="1" ht="16.5" hidden="1" customHeight="1" outlineLevel="2">
      <c r="A335" s="420" t="s">
        <v>540</v>
      </c>
      <c r="B335" s="420"/>
      <c r="C335" s="176" t="s">
        <v>541</v>
      </c>
      <c r="D335" s="176"/>
      <c r="E335" s="176"/>
      <c r="F335" s="176"/>
      <c r="G335" s="176"/>
      <c r="H335" s="140" t="s">
        <v>255</v>
      </c>
      <c r="I335" s="140" t="s">
        <v>542</v>
      </c>
      <c r="J335" s="140" t="s">
        <v>542</v>
      </c>
      <c r="K335" s="140" t="s">
        <v>542</v>
      </c>
      <c r="L335" s="140"/>
      <c r="M335" s="140"/>
      <c r="N335" s="140"/>
      <c r="O335" s="140"/>
      <c r="P335" s="140"/>
      <c r="Q335" s="140"/>
      <c r="R335" s="140"/>
      <c r="S335" s="140"/>
      <c r="T335" s="140" t="s">
        <v>542</v>
      </c>
      <c r="U335" s="140" t="s">
        <v>542</v>
      </c>
      <c r="V335" s="140" t="s">
        <v>542</v>
      </c>
      <c r="W335" s="140" t="s">
        <v>542</v>
      </c>
      <c r="X335" s="140" t="s">
        <v>542</v>
      </c>
      <c r="Y335" s="140" t="s">
        <v>542</v>
      </c>
      <c r="Z335" s="140"/>
      <c r="AA335" s="140"/>
      <c r="AB335" s="140"/>
      <c r="AC335" s="140"/>
      <c r="AD335" s="140"/>
      <c r="AE335" s="140"/>
      <c r="AF335" s="140"/>
      <c r="AG335" s="140"/>
      <c r="AH335" s="140"/>
      <c r="AI335" s="140"/>
      <c r="AJ335" s="140"/>
      <c r="AK335" s="140"/>
      <c r="AL335" s="140" t="s">
        <v>542</v>
      </c>
      <c r="AM335" s="90" t="s">
        <v>542</v>
      </c>
      <c r="AN335" s="140"/>
      <c r="AO335" s="92"/>
      <c r="AP335" s="92"/>
      <c r="AQ335" s="139"/>
      <c r="AT335" s="181"/>
      <c r="AU335" s="181"/>
      <c r="AV335" s="181"/>
    </row>
    <row r="336" spans="1:48" s="42" customFormat="1" ht="16.5" hidden="1" customHeight="1" outlineLevel="2">
      <c r="A336" s="420" t="s">
        <v>543</v>
      </c>
      <c r="B336" s="420"/>
      <c r="C336" s="176" t="s">
        <v>544</v>
      </c>
      <c r="D336" s="176"/>
      <c r="E336" s="176"/>
      <c r="F336" s="176"/>
      <c r="G336" s="176"/>
      <c r="H336" s="140" t="s">
        <v>545</v>
      </c>
      <c r="I336" s="141">
        <v>0</v>
      </c>
      <c r="J336" s="141">
        <v>0</v>
      </c>
      <c r="K336" s="141">
        <v>0</v>
      </c>
      <c r="L336" s="141"/>
      <c r="M336" s="141"/>
      <c r="N336" s="141"/>
      <c r="O336" s="141"/>
      <c r="P336" s="141"/>
      <c r="Q336" s="141"/>
      <c r="R336" s="141"/>
      <c r="S336" s="141"/>
      <c r="T336" s="141">
        <v>0</v>
      </c>
      <c r="U336" s="141">
        <v>0</v>
      </c>
      <c r="V336" s="141">
        <v>0</v>
      </c>
      <c r="W336" s="141">
        <v>0</v>
      </c>
      <c r="X336" s="141">
        <v>0</v>
      </c>
      <c r="Y336" s="141">
        <v>0</v>
      </c>
      <c r="Z336" s="141"/>
      <c r="AA336" s="141"/>
      <c r="AB336" s="141"/>
      <c r="AC336" s="141"/>
      <c r="AD336" s="141"/>
      <c r="AE336" s="141"/>
      <c r="AF336" s="141"/>
      <c r="AG336" s="141"/>
      <c r="AH336" s="141"/>
      <c r="AI336" s="141"/>
      <c r="AJ336" s="141"/>
      <c r="AK336" s="141"/>
      <c r="AL336" s="141">
        <v>0</v>
      </c>
      <c r="AM336" s="47">
        <v>0</v>
      </c>
      <c r="AN336" s="141"/>
      <c r="AO336" s="48"/>
      <c r="AP336" s="48"/>
      <c r="AQ336" s="139"/>
      <c r="AT336" s="181"/>
      <c r="AU336" s="181"/>
      <c r="AV336" s="181"/>
    </row>
    <row r="337" spans="1:48" s="42" customFormat="1" ht="16.5" hidden="1" customHeight="1" outlineLevel="2">
      <c r="A337" s="420" t="s">
        <v>546</v>
      </c>
      <c r="B337" s="420"/>
      <c r="C337" s="176" t="s">
        <v>547</v>
      </c>
      <c r="D337" s="176"/>
      <c r="E337" s="176"/>
      <c r="F337" s="176"/>
      <c r="G337" s="176"/>
      <c r="H337" s="140" t="s">
        <v>548</v>
      </c>
      <c r="I337" s="141">
        <v>0</v>
      </c>
      <c r="J337" s="141">
        <v>0</v>
      </c>
      <c r="K337" s="141">
        <v>0</v>
      </c>
      <c r="L337" s="141"/>
      <c r="M337" s="141"/>
      <c r="N337" s="141"/>
      <c r="O337" s="141"/>
      <c r="P337" s="141"/>
      <c r="Q337" s="141"/>
      <c r="R337" s="141"/>
      <c r="S337" s="141"/>
      <c r="T337" s="141">
        <v>0</v>
      </c>
      <c r="U337" s="141">
        <v>0</v>
      </c>
      <c r="V337" s="141">
        <v>0</v>
      </c>
      <c r="W337" s="141">
        <v>0</v>
      </c>
      <c r="X337" s="141">
        <v>0</v>
      </c>
      <c r="Y337" s="141">
        <v>0</v>
      </c>
      <c r="Z337" s="141"/>
      <c r="AA337" s="141"/>
      <c r="AB337" s="141"/>
      <c r="AC337" s="141"/>
      <c r="AD337" s="141"/>
      <c r="AE337" s="141"/>
      <c r="AF337" s="141"/>
      <c r="AG337" s="141"/>
      <c r="AH337" s="141"/>
      <c r="AI337" s="141"/>
      <c r="AJ337" s="141"/>
      <c r="AK337" s="141"/>
      <c r="AL337" s="141">
        <v>0</v>
      </c>
      <c r="AM337" s="47">
        <v>0</v>
      </c>
      <c r="AN337" s="141"/>
      <c r="AO337" s="48"/>
      <c r="AP337" s="48"/>
      <c r="AQ337" s="139"/>
      <c r="AT337" s="181"/>
      <c r="AU337" s="181"/>
      <c r="AV337" s="181"/>
    </row>
    <row r="338" spans="1:48" s="42" customFormat="1" ht="16.5" hidden="1" customHeight="1" outlineLevel="2">
      <c r="A338" s="420" t="s">
        <v>549</v>
      </c>
      <c r="B338" s="420"/>
      <c r="C338" s="176" t="s">
        <v>550</v>
      </c>
      <c r="D338" s="176"/>
      <c r="E338" s="176"/>
      <c r="F338" s="176"/>
      <c r="G338" s="176"/>
      <c r="H338" s="140" t="s">
        <v>545</v>
      </c>
      <c r="I338" s="141">
        <v>0</v>
      </c>
      <c r="J338" s="141">
        <v>0</v>
      </c>
      <c r="K338" s="141">
        <v>0</v>
      </c>
      <c r="L338" s="141"/>
      <c r="M338" s="141"/>
      <c r="N338" s="141"/>
      <c r="O338" s="141"/>
      <c r="P338" s="141"/>
      <c r="Q338" s="141"/>
      <c r="R338" s="141"/>
      <c r="S338" s="141"/>
      <c r="T338" s="141">
        <v>0</v>
      </c>
      <c r="U338" s="141">
        <v>0</v>
      </c>
      <c r="V338" s="141">
        <v>0</v>
      </c>
      <c r="W338" s="141">
        <v>0</v>
      </c>
      <c r="X338" s="141">
        <v>0</v>
      </c>
      <c r="Y338" s="141">
        <v>0</v>
      </c>
      <c r="Z338" s="141"/>
      <c r="AA338" s="141"/>
      <c r="AB338" s="141"/>
      <c r="AC338" s="141"/>
      <c r="AD338" s="141"/>
      <c r="AE338" s="141"/>
      <c r="AF338" s="141"/>
      <c r="AG338" s="141"/>
      <c r="AH338" s="141"/>
      <c r="AI338" s="141"/>
      <c r="AJ338" s="141"/>
      <c r="AK338" s="141"/>
      <c r="AL338" s="141">
        <v>0</v>
      </c>
      <c r="AM338" s="47">
        <v>0</v>
      </c>
      <c r="AN338" s="141"/>
      <c r="AO338" s="48"/>
      <c r="AP338" s="48"/>
      <c r="AQ338" s="139"/>
      <c r="AT338" s="181"/>
      <c r="AU338" s="181"/>
      <c r="AV338" s="181"/>
    </row>
    <row r="339" spans="1:48" s="42" customFormat="1" ht="16.5" hidden="1" customHeight="1" outlineLevel="2">
      <c r="A339" s="420" t="s">
        <v>551</v>
      </c>
      <c r="B339" s="420"/>
      <c r="C339" s="176" t="s">
        <v>552</v>
      </c>
      <c r="D339" s="176"/>
      <c r="E339" s="176"/>
      <c r="F339" s="176"/>
      <c r="G339" s="176"/>
      <c r="H339" s="140" t="s">
        <v>548</v>
      </c>
      <c r="I339" s="141">
        <v>0</v>
      </c>
      <c r="J339" s="141">
        <v>0</v>
      </c>
      <c r="K339" s="141">
        <v>0</v>
      </c>
      <c r="L339" s="141"/>
      <c r="M339" s="141"/>
      <c r="N339" s="141"/>
      <c r="O339" s="141"/>
      <c r="P339" s="141"/>
      <c r="Q339" s="141"/>
      <c r="R339" s="141"/>
      <c r="S339" s="141"/>
      <c r="T339" s="141">
        <v>0</v>
      </c>
      <c r="U339" s="141">
        <v>0</v>
      </c>
      <c r="V339" s="141">
        <v>0</v>
      </c>
      <c r="W339" s="141">
        <v>0</v>
      </c>
      <c r="X339" s="141">
        <v>0</v>
      </c>
      <c r="Y339" s="141">
        <v>0</v>
      </c>
      <c r="Z339" s="141"/>
      <c r="AA339" s="141"/>
      <c r="AB339" s="141"/>
      <c r="AC339" s="141"/>
      <c r="AD339" s="141"/>
      <c r="AE339" s="141"/>
      <c r="AF339" s="141"/>
      <c r="AG339" s="141"/>
      <c r="AH339" s="141"/>
      <c r="AI339" s="141"/>
      <c r="AJ339" s="141"/>
      <c r="AK339" s="141"/>
      <c r="AL339" s="141">
        <v>0</v>
      </c>
      <c r="AM339" s="47">
        <v>0</v>
      </c>
      <c r="AN339" s="141"/>
      <c r="AO339" s="48"/>
      <c r="AP339" s="48"/>
      <c r="AQ339" s="139"/>
      <c r="AT339" s="181"/>
      <c r="AU339" s="181"/>
      <c r="AV339" s="181"/>
    </row>
    <row r="340" spans="1:48" s="42" customFormat="1" ht="16.5" hidden="1" customHeight="1" outlineLevel="2">
      <c r="A340" s="420" t="s">
        <v>553</v>
      </c>
      <c r="B340" s="420"/>
      <c r="C340" s="176" t="s">
        <v>554</v>
      </c>
      <c r="D340" s="176"/>
      <c r="E340" s="176"/>
      <c r="F340" s="176"/>
      <c r="G340" s="176"/>
      <c r="H340" s="140" t="s">
        <v>555</v>
      </c>
      <c r="I340" s="141">
        <v>0</v>
      </c>
      <c r="J340" s="141">
        <v>0</v>
      </c>
      <c r="K340" s="141">
        <v>0</v>
      </c>
      <c r="L340" s="141"/>
      <c r="M340" s="141"/>
      <c r="N340" s="141"/>
      <c r="O340" s="141"/>
      <c r="P340" s="141"/>
      <c r="Q340" s="141"/>
      <c r="R340" s="141"/>
      <c r="S340" s="141"/>
      <c r="T340" s="141">
        <v>0</v>
      </c>
      <c r="U340" s="141">
        <v>0</v>
      </c>
      <c r="V340" s="141">
        <v>0</v>
      </c>
      <c r="W340" s="141">
        <v>0</v>
      </c>
      <c r="X340" s="141">
        <v>0</v>
      </c>
      <c r="Y340" s="141">
        <v>0</v>
      </c>
      <c r="Z340" s="141"/>
      <c r="AA340" s="141"/>
      <c r="AB340" s="141"/>
      <c r="AC340" s="141"/>
      <c r="AD340" s="141"/>
      <c r="AE340" s="141"/>
      <c r="AF340" s="141"/>
      <c r="AG340" s="141"/>
      <c r="AH340" s="141"/>
      <c r="AI340" s="141"/>
      <c r="AJ340" s="141"/>
      <c r="AK340" s="141"/>
      <c r="AL340" s="141">
        <v>0</v>
      </c>
      <c r="AM340" s="47">
        <v>0</v>
      </c>
      <c r="AN340" s="141"/>
      <c r="AO340" s="48"/>
      <c r="AP340" s="48"/>
      <c r="AQ340" s="139"/>
      <c r="AT340" s="181"/>
      <c r="AU340" s="181"/>
      <c r="AV340" s="181"/>
    </row>
    <row r="341" spans="1:48" s="42" customFormat="1" ht="16.5" hidden="1" customHeight="1" outlineLevel="2">
      <c r="A341" s="420" t="s">
        <v>556</v>
      </c>
      <c r="B341" s="420"/>
      <c r="C341" s="176" t="s">
        <v>557</v>
      </c>
      <c r="D341" s="176"/>
      <c r="E341" s="176"/>
      <c r="F341" s="176"/>
      <c r="G341" s="176"/>
      <c r="H341" s="140" t="s">
        <v>255</v>
      </c>
      <c r="I341" s="140" t="s">
        <v>542</v>
      </c>
      <c r="J341" s="140" t="s">
        <v>542</v>
      </c>
      <c r="K341" s="140" t="s">
        <v>542</v>
      </c>
      <c r="L341" s="140"/>
      <c r="M341" s="140"/>
      <c r="N341" s="140"/>
      <c r="O341" s="140"/>
      <c r="P341" s="140"/>
      <c r="Q341" s="140"/>
      <c r="R341" s="140"/>
      <c r="S341" s="140"/>
      <c r="T341" s="140" t="s">
        <v>542</v>
      </c>
      <c r="U341" s="140" t="s">
        <v>542</v>
      </c>
      <c r="V341" s="140" t="s">
        <v>542</v>
      </c>
      <c r="W341" s="140" t="s">
        <v>542</v>
      </c>
      <c r="X341" s="140" t="s">
        <v>542</v>
      </c>
      <c r="Y341" s="140" t="s">
        <v>542</v>
      </c>
      <c r="Z341" s="140"/>
      <c r="AA341" s="140"/>
      <c r="AB341" s="140"/>
      <c r="AC341" s="140"/>
      <c r="AD341" s="140"/>
      <c r="AE341" s="140"/>
      <c r="AF341" s="140"/>
      <c r="AG341" s="140"/>
      <c r="AH341" s="140"/>
      <c r="AI341" s="140"/>
      <c r="AJ341" s="140"/>
      <c r="AK341" s="140"/>
      <c r="AL341" s="140" t="s">
        <v>542</v>
      </c>
      <c r="AM341" s="90" t="s">
        <v>542</v>
      </c>
      <c r="AN341" s="140"/>
      <c r="AO341" s="92"/>
      <c r="AP341" s="92"/>
      <c r="AQ341" s="139"/>
      <c r="AT341" s="181"/>
      <c r="AU341" s="181"/>
      <c r="AV341" s="181"/>
    </row>
    <row r="342" spans="1:48" s="42" customFormat="1" ht="16.5" hidden="1" customHeight="1" outlineLevel="2">
      <c r="A342" s="420" t="s">
        <v>558</v>
      </c>
      <c r="B342" s="420"/>
      <c r="C342" s="176" t="s">
        <v>559</v>
      </c>
      <c r="D342" s="176"/>
      <c r="E342" s="176"/>
      <c r="F342" s="176"/>
      <c r="G342" s="176"/>
      <c r="H342" s="140" t="s">
        <v>555</v>
      </c>
      <c r="I342" s="141">
        <v>0</v>
      </c>
      <c r="J342" s="141">
        <v>0</v>
      </c>
      <c r="K342" s="141">
        <v>0</v>
      </c>
      <c r="L342" s="141"/>
      <c r="M342" s="141"/>
      <c r="N342" s="141"/>
      <c r="O342" s="141"/>
      <c r="P342" s="141"/>
      <c r="Q342" s="141"/>
      <c r="R342" s="141"/>
      <c r="S342" s="141"/>
      <c r="T342" s="141">
        <v>0</v>
      </c>
      <c r="U342" s="141">
        <v>0</v>
      </c>
      <c r="V342" s="141">
        <v>0</v>
      </c>
      <c r="W342" s="141">
        <v>0</v>
      </c>
      <c r="X342" s="141">
        <v>0</v>
      </c>
      <c r="Y342" s="141">
        <v>0</v>
      </c>
      <c r="Z342" s="141"/>
      <c r="AA342" s="141"/>
      <c r="AB342" s="141"/>
      <c r="AC342" s="141"/>
      <c r="AD342" s="141"/>
      <c r="AE342" s="141"/>
      <c r="AF342" s="141"/>
      <c r="AG342" s="141"/>
      <c r="AH342" s="141"/>
      <c r="AI342" s="141"/>
      <c r="AJ342" s="141"/>
      <c r="AK342" s="141"/>
      <c r="AL342" s="141">
        <v>0</v>
      </c>
      <c r="AM342" s="47">
        <v>0</v>
      </c>
      <c r="AN342" s="141"/>
      <c r="AO342" s="48"/>
      <c r="AP342" s="48"/>
      <c r="AQ342" s="139"/>
      <c r="AT342" s="181"/>
      <c r="AU342" s="181"/>
      <c r="AV342" s="181"/>
    </row>
    <row r="343" spans="1:48" s="42" customFormat="1" ht="16.5" hidden="1" customHeight="1" outlineLevel="2">
      <c r="A343" s="420" t="s">
        <v>560</v>
      </c>
      <c r="B343" s="420"/>
      <c r="C343" s="176" t="s">
        <v>561</v>
      </c>
      <c r="D343" s="176"/>
      <c r="E343" s="176"/>
      <c r="F343" s="176"/>
      <c r="G343" s="176"/>
      <c r="H343" s="140" t="s">
        <v>562</v>
      </c>
      <c r="I343" s="141">
        <v>0</v>
      </c>
      <c r="J343" s="141">
        <v>0</v>
      </c>
      <c r="K343" s="141">
        <v>0</v>
      </c>
      <c r="L343" s="141"/>
      <c r="M343" s="141"/>
      <c r="N343" s="141"/>
      <c r="O343" s="141"/>
      <c r="P343" s="141"/>
      <c r="Q343" s="141"/>
      <c r="R343" s="141"/>
      <c r="S343" s="141"/>
      <c r="T343" s="141">
        <v>0</v>
      </c>
      <c r="U343" s="141">
        <v>0</v>
      </c>
      <c r="V343" s="141">
        <v>0</v>
      </c>
      <c r="W343" s="141">
        <v>0</v>
      </c>
      <c r="X343" s="141">
        <v>0</v>
      </c>
      <c r="Y343" s="141">
        <v>0</v>
      </c>
      <c r="Z343" s="141"/>
      <c r="AA343" s="141"/>
      <c r="AB343" s="141"/>
      <c r="AC343" s="141"/>
      <c r="AD343" s="141"/>
      <c r="AE343" s="141"/>
      <c r="AF343" s="141"/>
      <c r="AG343" s="141"/>
      <c r="AH343" s="141"/>
      <c r="AI343" s="141"/>
      <c r="AJ343" s="141"/>
      <c r="AK343" s="141"/>
      <c r="AL343" s="141">
        <v>0</v>
      </c>
      <c r="AM343" s="47">
        <v>0</v>
      </c>
      <c r="AN343" s="141"/>
      <c r="AO343" s="48"/>
      <c r="AP343" s="48"/>
      <c r="AQ343" s="139"/>
      <c r="AT343" s="181"/>
      <c r="AU343" s="181"/>
      <c r="AV343" s="181"/>
    </row>
    <row r="344" spans="1:48" s="42" customFormat="1" ht="16.5" hidden="1" customHeight="1" outlineLevel="2">
      <c r="A344" s="420" t="s">
        <v>563</v>
      </c>
      <c r="B344" s="420"/>
      <c r="C344" s="176" t="s">
        <v>564</v>
      </c>
      <c r="D344" s="176"/>
      <c r="E344" s="176"/>
      <c r="F344" s="176"/>
      <c r="G344" s="176"/>
      <c r="H344" s="140" t="s">
        <v>255</v>
      </c>
      <c r="I344" s="140" t="s">
        <v>542</v>
      </c>
      <c r="J344" s="140" t="s">
        <v>542</v>
      </c>
      <c r="K344" s="140" t="s">
        <v>542</v>
      </c>
      <c r="L344" s="140"/>
      <c r="M344" s="140"/>
      <c r="N344" s="140"/>
      <c r="O344" s="140"/>
      <c r="P344" s="140"/>
      <c r="Q344" s="140"/>
      <c r="R344" s="140"/>
      <c r="S344" s="140"/>
      <c r="T344" s="140" t="s">
        <v>542</v>
      </c>
      <c r="U344" s="140" t="s">
        <v>542</v>
      </c>
      <c r="V344" s="140" t="s">
        <v>542</v>
      </c>
      <c r="W344" s="140" t="s">
        <v>542</v>
      </c>
      <c r="X344" s="140" t="s">
        <v>542</v>
      </c>
      <c r="Y344" s="140" t="s">
        <v>542</v>
      </c>
      <c r="Z344" s="140"/>
      <c r="AA344" s="140"/>
      <c r="AB344" s="140"/>
      <c r="AC344" s="140"/>
      <c r="AD344" s="140"/>
      <c r="AE344" s="140"/>
      <c r="AF344" s="140"/>
      <c r="AG344" s="140"/>
      <c r="AH344" s="140"/>
      <c r="AI344" s="140"/>
      <c r="AJ344" s="140"/>
      <c r="AK344" s="140"/>
      <c r="AL344" s="140" t="s">
        <v>542</v>
      </c>
      <c r="AM344" s="90" t="s">
        <v>542</v>
      </c>
      <c r="AN344" s="140"/>
      <c r="AO344" s="92"/>
      <c r="AP344" s="92"/>
      <c r="AQ344" s="139"/>
      <c r="AT344" s="181"/>
      <c r="AU344" s="181"/>
      <c r="AV344" s="181"/>
    </row>
    <row r="345" spans="1:48" s="42" customFormat="1" ht="16.5" hidden="1" customHeight="1" outlineLevel="2">
      <c r="A345" s="420" t="s">
        <v>565</v>
      </c>
      <c r="B345" s="420"/>
      <c r="C345" s="176" t="s">
        <v>559</v>
      </c>
      <c r="D345" s="176"/>
      <c r="E345" s="176"/>
      <c r="F345" s="176"/>
      <c r="G345" s="176"/>
      <c r="H345" s="140" t="s">
        <v>555</v>
      </c>
      <c r="I345" s="141">
        <v>0</v>
      </c>
      <c r="J345" s="141">
        <v>0</v>
      </c>
      <c r="K345" s="141">
        <v>0</v>
      </c>
      <c r="L345" s="141"/>
      <c r="M345" s="141"/>
      <c r="N345" s="141"/>
      <c r="O345" s="141"/>
      <c r="P345" s="141"/>
      <c r="Q345" s="141"/>
      <c r="R345" s="141"/>
      <c r="S345" s="141"/>
      <c r="T345" s="141">
        <v>0</v>
      </c>
      <c r="U345" s="141">
        <v>0</v>
      </c>
      <c r="V345" s="141">
        <v>0</v>
      </c>
      <c r="W345" s="141">
        <v>0</v>
      </c>
      <c r="X345" s="141">
        <v>0</v>
      </c>
      <c r="Y345" s="141">
        <v>0</v>
      </c>
      <c r="Z345" s="141"/>
      <c r="AA345" s="141"/>
      <c r="AB345" s="141"/>
      <c r="AC345" s="141"/>
      <c r="AD345" s="141"/>
      <c r="AE345" s="141"/>
      <c r="AF345" s="141"/>
      <c r="AG345" s="141"/>
      <c r="AH345" s="141"/>
      <c r="AI345" s="141"/>
      <c r="AJ345" s="141"/>
      <c r="AK345" s="141"/>
      <c r="AL345" s="141">
        <v>0</v>
      </c>
      <c r="AM345" s="47">
        <v>0</v>
      </c>
      <c r="AN345" s="141"/>
      <c r="AO345" s="48"/>
      <c r="AP345" s="48"/>
      <c r="AQ345" s="139"/>
      <c r="AT345" s="181"/>
      <c r="AU345" s="181"/>
      <c r="AV345" s="181"/>
    </row>
    <row r="346" spans="1:48" s="42" customFormat="1" ht="16.5" hidden="1" customHeight="1" outlineLevel="2">
      <c r="A346" s="420" t="s">
        <v>566</v>
      </c>
      <c r="B346" s="420"/>
      <c r="C346" s="176" t="s">
        <v>567</v>
      </c>
      <c r="D346" s="176"/>
      <c r="E346" s="176"/>
      <c r="F346" s="176"/>
      <c r="G346" s="176"/>
      <c r="H346" s="140" t="s">
        <v>545</v>
      </c>
      <c r="I346" s="141">
        <v>0</v>
      </c>
      <c r="J346" s="141">
        <v>0</v>
      </c>
      <c r="K346" s="141">
        <v>0</v>
      </c>
      <c r="L346" s="141"/>
      <c r="M346" s="141"/>
      <c r="N346" s="141"/>
      <c r="O346" s="141"/>
      <c r="P346" s="141"/>
      <c r="Q346" s="141"/>
      <c r="R346" s="141"/>
      <c r="S346" s="141"/>
      <c r="T346" s="141">
        <v>0</v>
      </c>
      <c r="U346" s="141">
        <v>0</v>
      </c>
      <c r="V346" s="141">
        <v>0</v>
      </c>
      <c r="W346" s="141">
        <v>0</v>
      </c>
      <c r="X346" s="141">
        <v>0</v>
      </c>
      <c r="Y346" s="141">
        <v>0</v>
      </c>
      <c r="Z346" s="141"/>
      <c r="AA346" s="141"/>
      <c r="AB346" s="141"/>
      <c r="AC346" s="141"/>
      <c r="AD346" s="141"/>
      <c r="AE346" s="141"/>
      <c r="AF346" s="141"/>
      <c r="AG346" s="141"/>
      <c r="AH346" s="141"/>
      <c r="AI346" s="141"/>
      <c r="AJ346" s="141"/>
      <c r="AK346" s="141"/>
      <c r="AL346" s="141">
        <v>0</v>
      </c>
      <c r="AM346" s="47">
        <v>0</v>
      </c>
      <c r="AN346" s="141"/>
      <c r="AO346" s="48"/>
      <c r="AP346" s="48"/>
      <c r="AQ346" s="139"/>
      <c r="AT346" s="181"/>
      <c r="AU346" s="181"/>
      <c r="AV346" s="181"/>
    </row>
    <row r="347" spans="1:48" s="42" customFormat="1" ht="16.5" hidden="1" customHeight="1" outlineLevel="2">
      <c r="A347" s="420" t="s">
        <v>568</v>
      </c>
      <c r="B347" s="420"/>
      <c r="C347" s="176" t="s">
        <v>561</v>
      </c>
      <c r="D347" s="176"/>
      <c r="E347" s="176"/>
      <c r="F347" s="176"/>
      <c r="G347" s="176"/>
      <c r="H347" s="140" t="s">
        <v>562</v>
      </c>
      <c r="I347" s="141">
        <v>0</v>
      </c>
      <c r="J347" s="141">
        <v>0</v>
      </c>
      <c r="K347" s="141">
        <v>0</v>
      </c>
      <c r="L347" s="141"/>
      <c r="M347" s="141"/>
      <c r="N347" s="141"/>
      <c r="O347" s="141"/>
      <c r="P347" s="141"/>
      <c r="Q347" s="141"/>
      <c r="R347" s="141"/>
      <c r="S347" s="141"/>
      <c r="T347" s="141">
        <v>0</v>
      </c>
      <c r="U347" s="141">
        <v>0</v>
      </c>
      <c r="V347" s="141">
        <v>0</v>
      </c>
      <c r="W347" s="141">
        <v>0</v>
      </c>
      <c r="X347" s="141">
        <v>0</v>
      </c>
      <c r="Y347" s="141">
        <v>0</v>
      </c>
      <c r="Z347" s="141"/>
      <c r="AA347" s="141"/>
      <c r="AB347" s="141"/>
      <c r="AC347" s="141"/>
      <c r="AD347" s="141"/>
      <c r="AE347" s="141"/>
      <c r="AF347" s="141"/>
      <c r="AG347" s="141"/>
      <c r="AH347" s="141"/>
      <c r="AI347" s="141"/>
      <c r="AJ347" s="141"/>
      <c r="AK347" s="141"/>
      <c r="AL347" s="141">
        <v>0</v>
      </c>
      <c r="AM347" s="47">
        <v>0</v>
      </c>
      <c r="AN347" s="141"/>
      <c r="AO347" s="48"/>
      <c r="AP347" s="48"/>
      <c r="AQ347" s="139"/>
      <c r="AT347" s="181"/>
      <c r="AU347" s="181"/>
      <c r="AV347" s="181"/>
    </row>
    <row r="348" spans="1:48" s="42" customFormat="1" ht="16.5" hidden="1" customHeight="1" outlineLevel="2">
      <c r="A348" s="420" t="s">
        <v>569</v>
      </c>
      <c r="B348" s="420"/>
      <c r="C348" s="176" t="s">
        <v>570</v>
      </c>
      <c r="D348" s="176"/>
      <c r="E348" s="176"/>
      <c r="F348" s="176"/>
      <c r="G348" s="176"/>
      <c r="H348" s="140" t="s">
        <v>255</v>
      </c>
      <c r="I348" s="140" t="s">
        <v>542</v>
      </c>
      <c r="J348" s="140" t="s">
        <v>542</v>
      </c>
      <c r="K348" s="140" t="s">
        <v>542</v>
      </c>
      <c r="L348" s="140"/>
      <c r="M348" s="140"/>
      <c r="N348" s="140"/>
      <c r="O348" s="140"/>
      <c r="P348" s="140"/>
      <c r="Q348" s="140"/>
      <c r="R348" s="140"/>
      <c r="S348" s="140"/>
      <c r="T348" s="140" t="s">
        <v>542</v>
      </c>
      <c r="U348" s="140" t="s">
        <v>542</v>
      </c>
      <c r="V348" s="140" t="s">
        <v>542</v>
      </c>
      <c r="W348" s="140" t="s">
        <v>542</v>
      </c>
      <c r="X348" s="140" t="s">
        <v>542</v>
      </c>
      <c r="Y348" s="140" t="s">
        <v>542</v>
      </c>
      <c r="Z348" s="140"/>
      <c r="AA348" s="140"/>
      <c r="AB348" s="140"/>
      <c r="AC348" s="140"/>
      <c r="AD348" s="140"/>
      <c r="AE348" s="140"/>
      <c r="AF348" s="140"/>
      <c r="AG348" s="140"/>
      <c r="AH348" s="140"/>
      <c r="AI348" s="140"/>
      <c r="AJ348" s="140"/>
      <c r="AK348" s="140"/>
      <c r="AL348" s="140" t="s">
        <v>542</v>
      </c>
      <c r="AM348" s="90" t="s">
        <v>542</v>
      </c>
      <c r="AN348" s="140"/>
      <c r="AO348" s="92"/>
      <c r="AP348" s="92"/>
      <c r="AQ348" s="139"/>
      <c r="AT348" s="181"/>
      <c r="AU348" s="181"/>
      <c r="AV348" s="181"/>
    </row>
    <row r="349" spans="1:48" s="42" customFormat="1" ht="16.5" hidden="1" customHeight="1" outlineLevel="2">
      <c r="A349" s="420" t="s">
        <v>571</v>
      </c>
      <c r="B349" s="420"/>
      <c r="C349" s="176" t="s">
        <v>559</v>
      </c>
      <c r="D349" s="176"/>
      <c r="E349" s="176"/>
      <c r="F349" s="176"/>
      <c r="G349" s="176"/>
      <c r="H349" s="140" t="s">
        <v>555</v>
      </c>
      <c r="I349" s="141">
        <v>0</v>
      </c>
      <c r="J349" s="141">
        <v>0</v>
      </c>
      <c r="K349" s="141">
        <v>0</v>
      </c>
      <c r="L349" s="141"/>
      <c r="M349" s="141"/>
      <c r="N349" s="141"/>
      <c r="O349" s="141"/>
      <c r="P349" s="141"/>
      <c r="Q349" s="141"/>
      <c r="R349" s="141"/>
      <c r="S349" s="141"/>
      <c r="T349" s="141">
        <v>0</v>
      </c>
      <c r="U349" s="141">
        <v>0</v>
      </c>
      <c r="V349" s="141">
        <v>0</v>
      </c>
      <c r="W349" s="141">
        <v>0</v>
      </c>
      <c r="X349" s="141">
        <v>0</v>
      </c>
      <c r="Y349" s="141">
        <v>0</v>
      </c>
      <c r="Z349" s="141"/>
      <c r="AA349" s="141"/>
      <c r="AB349" s="141"/>
      <c r="AC349" s="141"/>
      <c r="AD349" s="141"/>
      <c r="AE349" s="141"/>
      <c r="AF349" s="141"/>
      <c r="AG349" s="141"/>
      <c r="AH349" s="141"/>
      <c r="AI349" s="141"/>
      <c r="AJ349" s="141"/>
      <c r="AK349" s="141"/>
      <c r="AL349" s="141">
        <v>0</v>
      </c>
      <c r="AM349" s="47">
        <v>0</v>
      </c>
      <c r="AN349" s="141"/>
      <c r="AO349" s="48"/>
      <c r="AP349" s="48"/>
      <c r="AQ349" s="139"/>
      <c r="AT349" s="181"/>
      <c r="AU349" s="181"/>
      <c r="AV349" s="181"/>
    </row>
    <row r="350" spans="1:48" s="42" customFormat="1" ht="16.5" hidden="1" customHeight="1" outlineLevel="2">
      <c r="A350" s="420" t="s">
        <v>572</v>
      </c>
      <c r="B350" s="420"/>
      <c r="C350" s="176" t="s">
        <v>561</v>
      </c>
      <c r="D350" s="176"/>
      <c r="E350" s="176"/>
      <c r="F350" s="176"/>
      <c r="G350" s="176"/>
      <c r="H350" s="140" t="s">
        <v>562</v>
      </c>
      <c r="I350" s="141">
        <v>0</v>
      </c>
      <c r="J350" s="141">
        <v>0</v>
      </c>
      <c r="K350" s="141">
        <v>0</v>
      </c>
      <c r="L350" s="141"/>
      <c r="M350" s="141"/>
      <c r="N350" s="141"/>
      <c r="O350" s="141"/>
      <c r="P350" s="141"/>
      <c r="Q350" s="141"/>
      <c r="R350" s="141"/>
      <c r="S350" s="141"/>
      <c r="T350" s="141">
        <v>0</v>
      </c>
      <c r="U350" s="141">
        <v>0</v>
      </c>
      <c r="V350" s="141">
        <v>0</v>
      </c>
      <c r="W350" s="141">
        <v>0</v>
      </c>
      <c r="X350" s="141">
        <v>0</v>
      </c>
      <c r="Y350" s="141">
        <v>0</v>
      </c>
      <c r="Z350" s="141"/>
      <c r="AA350" s="141"/>
      <c r="AB350" s="141"/>
      <c r="AC350" s="141"/>
      <c r="AD350" s="141"/>
      <c r="AE350" s="141"/>
      <c r="AF350" s="141"/>
      <c r="AG350" s="141"/>
      <c r="AH350" s="141"/>
      <c r="AI350" s="141"/>
      <c r="AJ350" s="141"/>
      <c r="AK350" s="141"/>
      <c r="AL350" s="141">
        <v>0</v>
      </c>
      <c r="AM350" s="47">
        <v>0</v>
      </c>
      <c r="AN350" s="141"/>
      <c r="AO350" s="48"/>
      <c r="AP350" s="48"/>
      <c r="AQ350" s="139"/>
      <c r="AT350" s="181"/>
      <c r="AU350" s="181"/>
      <c r="AV350" s="181"/>
    </row>
    <row r="351" spans="1:48" s="42" customFormat="1" ht="16.5" hidden="1" customHeight="1" outlineLevel="2">
      <c r="A351" s="420" t="s">
        <v>573</v>
      </c>
      <c r="B351" s="420"/>
      <c r="C351" s="176" t="s">
        <v>574</v>
      </c>
      <c r="D351" s="176"/>
      <c r="E351" s="176"/>
      <c r="F351" s="176"/>
      <c r="G351" s="176"/>
      <c r="H351" s="140" t="s">
        <v>255</v>
      </c>
      <c r="I351" s="140" t="s">
        <v>542</v>
      </c>
      <c r="J351" s="140" t="s">
        <v>542</v>
      </c>
      <c r="K351" s="140" t="s">
        <v>542</v>
      </c>
      <c r="L351" s="140"/>
      <c r="M351" s="140"/>
      <c r="N351" s="140"/>
      <c r="O351" s="140"/>
      <c r="P351" s="140"/>
      <c r="Q351" s="140"/>
      <c r="R351" s="140"/>
      <c r="S351" s="140"/>
      <c r="T351" s="140" t="s">
        <v>542</v>
      </c>
      <c r="U351" s="140" t="s">
        <v>542</v>
      </c>
      <c r="V351" s="140" t="s">
        <v>542</v>
      </c>
      <c r="W351" s="140" t="s">
        <v>542</v>
      </c>
      <c r="X351" s="140" t="s">
        <v>542</v>
      </c>
      <c r="Y351" s="140" t="s">
        <v>542</v>
      </c>
      <c r="Z351" s="140"/>
      <c r="AA351" s="140"/>
      <c r="AB351" s="140"/>
      <c r="AC351" s="140"/>
      <c r="AD351" s="140"/>
      <c r="AE351" s="140"/>
      <c r="AF351" s="140"/>
      <c r="AG351" s="140"/>
      <c r="AH351" s="140"/>
      <c r="AI351" s="140"/>
      <c r="AJ351" s="140"/>
      <c r="AK351" s="140"/>
      <c r="AL351" s="140" t="s">
        <v>542</v>
      </c>
      <c r="AM351" s="90" t="s">
        <v>542</v>
      </c>
      <c r="AN351" s="140"/>
      <c r="AO351" s="92"/>
      <c r="AP351" s="92"/>
      <c r="AQ351" s="139"/>
      <c r="AT351" s="181"/>
      <c r="AU351" s="181"/>
      <c r="AV351" s="181"/>
    </row>
    <row r="352" spans="1:48" s="42" customFormat="1" ht="16.5" hidden="1" customHeight="1" outlineLevel="2">
      <c r="A352" s="420" t="s">
        <v>575</v>
      </c>
      <c r="B352" s="420"/>
      <c r="C352" s="176" t="s">
        <v>559</v>
      </c>
      <c r="D352" s="176"/>
      <c r="E352" s="176"/>
      <c r="F352" s="176"/>
      <c r="G352" s="176"/>
      <c r="H352" s="140" t="s">
        <v>555</v>
      </c>
      <c r="I352" s="141">
        <v>0</v>
      </c>
      <c r="J352" s="141">
        <v>0</v>
      </c>
      <c r="K352" s="141">
        <v>0</v>
      </c>
      <c r="L352" s="141"/>
      <c r="M352" s="141"/>
      <c r="N352" s="141"/>
      <c r="O352" s="141"/>
      <c r="P352" s="141"/>
      <c r="Q352" s="141"/>
      <c r="R352" s="141"/>
      <c r="S352" s="141"/>
      <c r="T352" s="141">
        <v>0</v>
      </c>
      <c r="U352" s="141">
        <v>0</v>
      </c>
      <c r="V352" s="141">
        <v>0</v>
      </c>
      <c r="W352" s="141">
        <v>0</v>
      </c>
      <c r="X352" s="141">
        <v>0</v>
      </c>
      <c r="Y352" s="141">
        <v>0</v>
      </c>
      <c r="Z352" s="141"/>
      <c r="AA352" s="141"/>
      <c r="AB352" s="141"/>
      <c r="AC352" s="141"/>
      <c r="AD352" s="141"/>
      <c r="AE352" s="141"/>
      <c r="AF352" s="141"/>
      <c r="AG352" s="141"/>
      <c r="AH352" s="141"/>
      <c r="AI352" s="141"/>
      <c r="AJ352" s="141"/>
      <c r="AK352" s="141"/>
      <c r="AL352" s="141">
        <v>0</v>
      </c>
      <c r="AM352" s="47">
        <v>0</v>
      </c>
      <c r="AN352" s="141"/>
      <c r="AO352" s="48"/>
      <c r="AP352" s="48"/>
      <c r="AQ352" s="139"/>
      <c r="AT352" s="181"/>
      <c r="AU352" s="181"/>
      <c r="AV352" s="181"/>
    </row>
    <row r="353" spans="1:48" s="42" customFormat="1" ht="16.5" hidden="1" customHeight="1" outlineLevel="2">
      <c r="A353" s="420" t="s">
        <v>576</v>
      </c>
      <c r="B353" s="420"/>
      <c r="C353" s="176" t="s">
        <v>567</v>
      </c>
      <c r="D353" s="176"/>
      <c r="E353" s="176"/>
      <c r="F353" s="176"/>
      <c r="G353" s="176"/>
      <c r="H353" s="140" t="s">
        <v>545</v>
      </c>
      <c r="I353" s="141">
        <v>0</v>
      </c>
      <c r="J353" s="141">
        <v>0</v>
      </c>
      <c r="K353" s="141">
        <v>0</v>
      </c>
      <c r="L353" s="141"/>
      <c r="M353" s="141"/>
      <c r="N353" s="141"/>
      <c r="O353" s="141"/>
      <c r="P353" s="141"/>
      <c r="Q353" s="141"/>
      <c r="R353" s="141"/>
      <c r="S353" s="141"/>
      <c r="T353" s="141">
        <v>0</v>
      </c>
      <c r="U353" s="141">
        <v>0</v>
      </c>
      <c r="V353" s="141">
        <v>0</v>
      </c>
      <c r="W353" s="141">
        <v>0</v>
      </c>
      <c r="X353" s="141">
        <v>0</v>
      </c>
      <c r="Y353" s="141">
        <v>0</v>
      </c>
      <c r="Z353" s="141"/>
      <c r="AA353" s="141"/>
      <c r="AB353" s="141"/>
      <c r="AC353" s="141"/>
      <c r="AD353" s="141"/>
      <c r="AE353" s="141"/>
      <c r="AF353" s="141"/>
      <c r="AG353" s="141"/>
      <c r="AH353" s="141"/>
      <c r="AI353" s="141"/>
      <c r="AJ353" s="141"/>
      <c r="AK353" s="141"/>
      <c r="AL353" s="141">
        <v>0</v>
      </c>
      <c r="AM353" s="47">
        <v>0</v>
      </c>
      <c r="AN353" s="141"/>
      <c r="AO353" s="48"/>
      <c r="AP353" s="48"/>
      <c r="AQ353" s="139"/>
      <c r="AT353" s="181"/>
      <c r="AU353" s="181"/>
      <c r="AV353" s="181"/>
    </row>
    <row r="354" spans="1:48" s="42" customFormat="1" ht="16.5" hidden="1" customHeight="1" outlineLevel="2">
      <c r="A354" s="420" t="s">
        <v>577</v>
      </c>
      <c r="B354" s="420"/>
      <c r="C354" s="176" t="s">
        <v>561</v>
      </c>
      <c r="D354" s="176"/>
      <c r="E354" s="176"/>
      <c r="F354" s="176"/>
      <c r="G354" s="176"/>
      <c r="H354" s="140" t="s">
        <v>562</v>
      </c>
      <c r="I354" s="141">
        <v>0</v>
      </c>
      <c r="J354" s="141">
        <v>0</v>
      </c>
      <c r="K354" s="141">
        <v>0</v>
      </c>
      <c r="L354" s="141"/>
      <c r="M354" s="141"/>
      <c r="N354" s="141"/>
      <c r="O354" s="141"/>
      <c r="P354" s="141"/>
      <c r="Q354" s="141"/>
      <c r="R354" s="141"/>
      <c r="S354" s="141"/>
      <c r="T354" s="141">
        <v>0</v>
      </c>
      <c r="U354" s="141">
        <v>0</v>
      </c>
      <c r="V354" s="141">
        <v>0</v>
      </c>
      <c r="W354" s="141">
        <v>0</v>
      </c>
      <c r="X354" s="141">
        <v>0</v>
      </c>
      <c r="Y354" s="141">
        <v>0</v>
      </c>
      <c r="Z354" s="141"/>
      <c r="AA354" s="141"/>
      <c r="AB354" s="141"/>
      <c r="AC354" s="141"/>
      <c r="AD354" s="141"/>
      <c r="AE354" s="141"/>
      <c r="AF354" s="141"/>
      <c r="AG354" s="141"/>
      <c r="AH354" s="141"/>
      <c r="AI354" s="141"/>
      <c r="AJ354" s="141"/>
      <c r="AK354" s="141"/>
      <c r="AL354" s="141">
        <v>0</v>
      </c>
      <c r="AM354" s="47">
        <v>0</v>
      </c>
      <c r="AN354" s="141"/>
      <c r="AO354" s="48"/>
      <c r="AP354" s="48"/>
      <c r="AQ354" s="139"/>
      <c r="AT354" s="181"/>
      <c r="AU354" s="181"/>
      <c r="AV354" s="181"/>
    </row>
    <row r="355" spans="1:48" s="42" customFormat="1" ht="9" customHeight="1" outlineLevel="1" collapsed="1">
      <c r="A355" s="460" t="s">
        <v>578</v>
      </c>
      <c r="B355" s="460"/>
      <c r="C355" s="461" t="s">
        <v>579</v>
      </c>
      <c r="D355" s="461"/>
      <c r="E355" s="461"/>
      <c r="F355" s="461"/>
      <c r="G355" s="461"/>
      <c r="H355" s="140" t="s">
        <v>255</v>
      </c>
      <c r="I355" s="140" t="s">
        <v>542</v>
      </c>
      <c r="J355" s="140" t="s">
        <v>542</v>
      </c>
      <c r="K355" s="140" t="s">
        <v>542</v>
      </c>
      <c r="L355" s="140"/>
      <c r="M355" s="140"/>
      <c r="N355" s="140"/>
      <c r="O355" s="140"/>
      <c r="P355" s="140"/>
      <c r="Q355" s="140"/>
      <c r="R355" s="140"/>
      <c r="S355" s="140"/>
      <c r="T355" s="140" t="s">
        <v>542</v>
      </c>
      <c r="U355" s="140" t="s">
        <v>542</v>
      </c>
      <c r="V355" s="140" t="s">
        <v>542</v>
      </c>
      <c r="W355" s="140" t="s">
        <v>542</v>
      </c>
      <c r="X355" s="140" t="s">
        <v>542</v>
      </c>
      <c r="Y355" s="140" t="s">
        <v>542</v>
      </c>
      <c r="Z355" s="140" t="s">
        <v>542</v>
      </c>
      <c r="AA355" s="140" t="s">
        <v>542</v>
      </c>
      <c r="AB355" s="140" t="s">
        <v>542</v>
      </c>
      <c r="AC355" s="140" t="s">
        <v>542</v>
      </c>
      <c r="AD355" s="140" t="s">
        <v>542</v>
      </c>
      <c r="AE355" s="140" t="s">
        <v>542</v>
      </c>
      <c r="AF355" s="140" t="s">
        <v>542</v>
      </c>
      <c r="AG355" s="140" t="s">
        <v>542</v>
      </c>
      <c r="AH355" s="140" t="s">
        <v>542</v>
      </c>
      <c r="AI355" s="140" t="s">
        <v>542</v>
      </c>
      <c r="AJ355" s="140" t="s">
        <v>542</v>
      </c>
      <c r="AK355" s="140"/>
      <c r="AL355" s="140" t="s">
        <v>542</v>
      </c>
      <c r="AM355" s="90" t="s">
        <v>542</v>
      </c>
      <c r="AN355" s="140"/>
      <c r="AO355" s="92"/>
      <c r="AP355" s="92"/>
      <c r="AQ355" s="139"/>
      <c r="AT355" s="181"/>
      <c r="AU355" s="181"/>
      <c r="AV355" s="181"/>
    </row>
    <row r="356" spans="1:48" s="42" customFormat="1" ht="8.25" customHeight="1" outlineLevel="1">
      <c r="A356" s="460" t="s">
        <v>580</v>
      </c>
      <c r="B356" s="460"/>
      <c r="C356" s="461" t="s">
        <v>581</v>
      </c>
      <c r="D356" s="461"/>
      <c r="E356" s="461"/>
      <c r="F356" s="461"/>
      <c r="G356" s="461"/>
      <c r="H356" s="140" t="s">
        <v>555</v>
      </c>
      <c r="I356" s="38">
        <v>220.6609</v>
      </c>
      <c r="J356" s="38">
        <v>206.20899999999997</v>
      </c>
      <c r="K356" s="38">
        <v>221.202899</v>
      </c>
      <c r="L356" s="38"/>
      <c r="M356" s="38"/>
      <c r="N356" s="38"/>
      <c r="O356" s="38"/>
      <c r="P356" s="38"/>
      <c r="Q356" s="38"/>
      <c r="R356" s="38"/>
      <c r="S356" s="38"/>
      <c r="T356" s="38">
        <v>211.33441999999999</v>
      </c>
      <c r="U356" s="38"/>
      <c r="V356" s="38">
        <v>204.303753</v>
      </c>
      <c r="W356" s="38"/>
      <c r="X356" s="38">
        <v>204.61257599999999</v>
      </c>
      <c r="Y356" s="38">
        <v>206.34599999999998</v>
      </c>
      <c r="Z356" s="38">
        <v>204.61257599999999</v>
      </c>
      <c r="AA356" s="38">
        <v>206.34599999999998</v>
      </c>
      <c r="AB356" s="38">
        <v>205.65700000000001</v>
      </c>
      <c r="AC356" s="38">
        <v>206.34599999999998</v>
      </c>
      <c r="AD356" s="38">
        <v>205.65700000000001</v>
      </c>
      <c r="AE356" s="38">
        <v>206.34599999999998</v>
      </c>
      <c r="AF356" s="38">
        <v>205.65700000000001</v>
      </c>
      <c r="AG356" s="38">
        <v>206.34599999999998</v>
      </c>
      <c r="AH356" s="38">
        <v>205.65700000000001</v>
      </c>
      <c r="AI356" s="38">
        <v>206.34599999999998</v>
      </c>
      <c r="AJ356" s="38">
        <v>205.65700000000001</v>
      </c>
      <c r="AK356" s="38"/>
      <c r="AL356" s="38">
        <v>824.86332500000003</v>
      </c>
      <c r="AM356" s="90"/>
      <c r="AN356" s="38"/>
      <c r="AO356" s="92"/>
      <c r="AP356" s="92"/>
      <c r="AQ356" s="139"/>
      <c r="AT356" s="181"/>
      <c r="AU356" s="181"/>
      <c r="AV356" s="181"/>
    </row>
    <row r="357" spans="1:48" s="42" customFormat="1" ht="16.5" customHeight="1" outlineLevel="1">
      <c r="A357" s="460" t="s">
        <v>582</v>
      </c>
      <c r="B357" s="460"/>
      <c r="C357" s="461" t="s">
        <v>583</v>
      </c>
      <c r="D357" s="461"/>
      <c r="E357" s="461"/>
      <c r="F357" s="461"/>
      <c r="G357" s="461"/>
      <c r="H357" s="140" t="s">
        <v>555</v>
      </c>
      <c r="I357" s="38">
        <v>0</v>
      </c>
      <c r="J357" s="38">
        <v>0</v>
      </c>
      <c r="K357" s="38">
        <v>0</v>
      </c>
      <c r="L357" s="38"/>
      <c r="M357" s="38"/>
      <c r="N357" s="38"/>
      <c r="O357" s="38"/>
      <c r="P357" s="38"/>
      <c r="Q357" s="38"/>
      <c r="R357" s="38"/>
      <c r="S357" s="38"/>
      <c r="T357" s="38">
        <v>0</v>
      </c>
      <c r="U357" s="38">
        <v>0</v>
      </c>
      <c r="V357" s="38">
        <v>0</v>
      </c>
      <c r="W357" s="38">
        <v>0</v>
      </c>
      <c r="X357" s="38">
        <v>0</v>
      </c>
      <c r="Y357" s="38">
        <v>0</v>
      </c>
      <c r="Z357" s="38">
        <v>0</v>
      </c>
      <c r="AA357" s="38"/>
      <c r="AB357" s="38"/>
      <c r="AC357" s="38"/>
      <c r="AD357" s="38"/>
      <c r="AE357" s="38"/>
      <c r="AF357" s="38"/>
      <c r="AG357" s="38"/>
      <c r="AH357" s="38"/>
      <c r="AI357" s="38"/>
      <c r="AJ357" s="38"/>
      <c r="AK357" s="38"/>
      <c r="AL357" s="38">
        <v>0</v>
      </c>
      <c r="AM357" s="90"/>
      <c r="AN357" s="38"/>
      <c r="AO357" s="92"/>
      <c r="AP357" s="92"/>
      <c r="AQ357" s="139"/>
      <c r="AT357" s="181"/>
      <c r="AU357" s="181"/>
      <c r="AV357" s="181"/>
    </row>
    <row r="358" spans="1:48" s="42" customFormat="1" ht="8.1" customHeight="1" outlineLevel="1">
      <c r="A358" s="460" t="s">
        <v>584</v>
      </c>
      <c r="B358" s="460"/>
      <c r="C358" s="461" t="s">
        <v>585</v>
      </c>
      <c r="D358" s="461"/>
      <c r="E358" s="461"/>
      <c r="F358" s="461"/>
      <c r="G358" s="461"/>
      <c r="H358" s="140" t="s">
        <v>555</v>
      </c>
      <c r="I358" s="38">
        <v>15.285</v>
      </c>
      <c r="J358" s="38">
        <v>12.529</v>
      </c>
      <c r="K358" s="38">
        <v>8.5380000000000003</v>
      </c>
      <c r="L358" s="38"/>
      <c r="M358" s="38"/>
      <c r="N358" s="38"/>
      <c r="O358" s="38"/>
      <c r="P358" s="38"/>
      <c r="Q358" s="38"/>
      <c r="R358" s="38"/>
      <c r="S358" s="38"/>
      <c r="T358" s="38">
        <v>4.0882170000000002</v>
      </c>
      <c r="U358" s="38"/>
      <c r="V358" s="38">
        <v>3.9691399999999999</v>
      </c>
      <c r="W358" s="38"/>
      <c r="X358" s="38">
        <v>4.08</v>
      </c>
      <c r="Y358" s="38">
        <v>4.194</v>
      </c>
      <c r="Z358" s="38">
        <v>4.08</v>
      </c>
      <c r="AA358" s="38">
        <v>4.194</v>
      </c>
      <c r="AB358" s="38">
        <v>4.1580000000000004</v>
      </c>
      <c r="AC358" s="38">
        <v>4.194</v>
      </c>
      <c r="AD358" s="38">
        <v>4.1580000000000004</v>
      </c>
      <c r="AE358" s="38">
        <v>4.194</v>
      </c>
      <c r="AF358" s="38">
        <v>4.1580000000000004</v>
      </c>
      <c r="AG358" s="38">
        <v>4.194</v>
      </c>
      <c r="AH358" s="38">
        <v>4.1580000000000004</v>
      </c>
      <c r="AI358" s="38">
        <v>4.194</v>
      </c>
      <c r="AJ358" s="38">
        <v>4.1580000000000004</v>
      </c>
      <c r="AK358" s="38">
        <v>4.194</v>
      </c>
      <c r="AL358" s="38">
        <v>16.217357</v>
      </c>
      <c r="AM358" s="90"/>
      <c r="AN358" s="38"/>
      <c r="AO358" s="92"/>
      <c r="AP358" s="92"/>
      <c r="AQ358" s="139"/>
      <c r="AT358" s="181"/>
      <c r="AU358" s="181"/>
      <c r="AV358" s="181"/>
    </row>
    <row r="359" spans="1:48" s="42" customFormat="1" ht="8.1" customHeight="1" outlineLevel="1">
      <c r="A359" s="460" t="s">
        <v>586</v>
      </c>
      <c r="B359" s="460"/>
      <c r="C359" s="461" t="s">
        <v>587</v>
      </c>
      <c r="D359" s="461"/>
      <c r="E359" s="461"/>
      <c r="F359" s="461"/>
      <c r="G359" s="461"/>
      <c r="H359" s="140" t="s">
        <v>555</v>
      </c>
      <c r="I359" s="38">
        <v>205.3759</v>
      </c>
      <c r="J359" s="38">
        <v>193.67999999999998</v>
      </c>
      <c r="K359" s="38">
        <v>212.66489899999999</v>
      </c>
      <c r="L359" s="38"/>
      <c r="M359" s="38"/>
      <c r="N359" s="38"/>
      <c r="O359" s="38"/>
      <c r="P359" s="38"/>
      <c r="Q359" s="38"/>
      <c r="R359" s="38"/>
      <c r="S359" s="38"/>
      <c r="T359" s="38">
        <v>207.24620300000001</v>
      </c>
      <c r="U359" s="38">
        <v>0</v>
      </c>
      <c r="V359" s="38">
        <v>217.22995</v>
      </c>
      <c r="W359" s="38">
        <v>0</v>
      </c>
      <c r="X359" s="38">
        <v>200.53257599999998</v>
      </c>
      <c r="Y359" s="38">
        <v>202.15199999999999</v>
      </c>
      <c r="Z359" s="38">
        <v>200.53257599999998</v>
      </c>
      <c r="AA359" s="38">
        <v>202.15199999999999</v>
      </c>
      <c r="AB359" s="38">
        <v>201.499</v>
      </c>
      <c r="AC359" s="38">
        <v>202.15199999999999</v>
      </c>
      <c r="AD359" s="38">
        <v>201.499</v>
      </c>
      <c r="AE359" s="38">
        <v>202.15199999999999</v>
      </c>
      <c r="AF359" s="38">
        <v>201.499</v>
      </c>
      <c r="AG359" s="38">
        <v>202.15199999999999</v>
      </c>
      <c r="AH359" s="38">
        <v>201.499</v>
      </c>
      <c r="AI359" s="38">
        <v>202.15199999999999</v>
      </c>
      <c r="AJ359" s="38">
        <v>201.499</v>
      </c>
      <c r="AK359" s="38"/>
      <c r="AL359" s="38">
        <v>825.54130499999997</v>
      </c>
      <c r="AM359" s="90"/>
      <c r="AN359" s="38"/>
      <c r="AO359" s="92"/>
      <c r="AP359" s="92"/>
      <c r="AQ359" s="139"/>
      <c r="AT359" s="181"/>
      <c r="AU359" s="181"/>
      <c r="AV359" s="181"/>
    </row>
    <row r="360" spans="1:48" s="42" customFormat="1" ht="8.25" customHeight="1" outlineLevel="1">
      <c r="A360" s="460" t="s">
        <v>588</v>
      </c>
      <c r="B360" s="460"/>
      <c r="C360" s="461" t="s">
        <v>589</v>
      </c>
      <c r="D360" s="461"/>
      <c r="E360" s="461"/>
      <c r="F360" s="461"/>
      <c r="G360" s="461"/>
      <c r="H360" s="140" t="s">
        <v>555</v>
      </c>
      <c r="I360" s="38">
        <v>20.395199999999999</v>
      </c>
      <c r="J360" s="38">
        <v>16.617000000000001</v>
      </c>
      <c r="K360" s="38">
        <v>16.353670999999999</v>
      </c>
      <c r="L360" s="38"/>
      <c r="M360" s="38"/>
      <c r="N360" s="38"/>
      <c r="O360" s="38"/>
      <c r="P360" s="38"/>
      <c r="Q360" s="38"/>
      <c r="R360" s="38"/>
      <c r="S360" s="38"/>
      <c r="T360" s="38">
        <v>17.409269999999999</v>
      </c>
      <c r="U360" s="38"/>
      <c r="V360" s="38">
        <v>16.812277000000002</v>
      </c>
      <c r="W360" s="38"/>
      <c r="X360" s="38">
        <v>15.117424</v>
      </c>
      <c r="Y360" s="38">
        <v>15.879</v>
      </c>
      <c r="Z360" s="38">
        <v>15.117424</v>
      </c>
      <c r="AA360" s="38">
        <v>15.879</v>
      </c>
      <c r="AB360" s="38">
        <v>15.813000000000001</v>
      </c>
      <c r="AC360" s="38">
        <v>15.879</v>
      </c>
      <c r="AD360" s="38">
        <v>15.813000000000001</v>
      </c>
      <c r="AE360" s="38">
        <v>15.879</v>
      </c>
      <c r="AF360" s="38">
        <v>15.813000000000001</v>
      </c>
      <c r="AG360" s="38">
        <v>15.879</v>
      </c>
      <c r="AH360" s="38">
        <v>15.813000000000001</v>
      </c>
      <c r="AI360" s="38">
        <v>15.879</v>
      </c>
      <c r="AJ360" s="38">
        <v>15.813000000000001</v>
      </c>
      <c r="AK360" s="38">
        <v>15.879</v>
      </c>
      <c r="AL360" s="38">
        <v>64.456395000000001</v>
      </c>
      <c r="AM360" s="90"/>
      <c r="AN360" s="38"/>
      <c r="AO360" s="92"/>
      <c r="AP360" s="92"/>
      <c r="AQ360" s="139"/>
      <c r="AT360" s="181"/>
      <c r="AU360" s="181"/>
      <c r="AV360" s="181"/>
    </row>
    <row r="361" spans="1:48" s="42" customFormat="1" ht="8.25" customHeight="1" outlineLevel="1">
      <c r="A361" s="460" t="s">
        <v>590</v>
      </c>
      <c r="B361" s="460"/>
      <c r="C361" s="461" t="s">
        <v>591</v>
      </c>
      <c r="D361" s="461"/>
      <c r="E361" s="461"/>
      <c r="F361" s="461"/>
      <c r="G361" s="461"/>
      <c r="H361" s="140" t="s">
        <v>545</v>
      </c>
      <c r="I361" s="38">
        <v>46.864699999999999</v>
      </c>
      <c r="J361" s="38">
        <v>46.770599999999995</v>
      </c>
      <c r="K361" s="38">
        <v>35.678000000000004</v>
      </c>
      <c r="L361" s="38">
        <v>0</v>
      </c>
      <c r="M361" s="38">
        <v>0</v>
      </c>
      <c r="N361" s="38">
        <v>0</v>
      </c>
      <c r="O361" s="38">
        <v>0</v>
      </c>
      <c r="P361" s="38">
        <v>0</v>
      </c>
      <c r="Q361" s="38">
        <v>0</v>
      </c>
      <c r="R361" s="38">
        <v>0</v>
      </c>
      <c r="S361" s="38">
        <v>0</v>
      </c>
      <c r="T361" s="38">
        <v>35.742000000000004</v>
      </c>
      <c r="U361" s="38">
        <v>35.678000000000004</v>
      </c>
      <c r="V361" s="38">
        <v>35.488999999999997</v>
      </c>
      <c r="W361" s="38">
        <v>35.298999999999999</v>
      </c>
      <c r="X361" s="38">
        <v>33.095999999999997</v>
      </c>
      <c r="Y361" s="38">
        <v>32.994</v>
      </c>
      <c r="Z361" s="38">
        <v>35.298999999999999</v>
      </c>
      <c r="AA361" s="38">
        <v>0</v>
      </c>
      <c r="AB361" s="38">
        <v>33.28</v>
      </c>
      <c r="AC361" s="38">
        <v>33.28</v>
      </c>
      <c r="AD361" s="38">
        <v>33.28</v>
      </c>
      <c r="AE361" s="38">
        <v>33.28</v>
      </c>
      <c r="AF361" s="38">
        <v>33.28</v>
      </c>
      <c r="AG361" s="38">
        <v>33.28</v>
      </c>
      <c r="AH361" s="38">
        <v>33.28</v>
      </c>
      <c r="AI361" s="38">
        <v>33.28</v>
      </c>
      <c r="AJ361" s="38">
        <v>33.28</v>
      </c>
      <c r="AK361" s="38"/>
      <c r="AL361" s="38">
        <v>34.906500000000001</v>
      </c>
      <c r="AM361" s="90"/>
      <c r="AN361" s="38"/>
      <c r="AO361" s="92"/>
      <c r="AP361" s="92"/>
      <c r="AQ361" s="139"/>
      <c r="AT361" s="181"/>
      <c r="AU361" s="181"/>
      <c r="AV361" s="181"/>
    </row>
    <row r="362" spans="1:48" s="42" customFormat="1" ht="16.5" customHeight="1" outlineLevel="1">
      <c r="A362" s="460" t="s">
        <v>592</v>
      </c>
      <c r="B362" s="460"/>
      <c r="C362" s="461" t="s">
        <v>593</v>
      </c>
      <c r="D362" s="461"/>
      <c r="E362" s="461"/>
      <c r="F362" s="461"/>
      <c r="G362" s="461"/>
      <c r="H362" s="140" t="s">
        <v>545</v>
      </c>
      <c r="I362" s="38">
        <v>0</v>
      </c>
      <c r="J362" s="38">
        <v>0</v>
      </c>
      <c r="K362" s="38">
        <v>0</v>
      </c>
      <c r="L362" s="38"/>
      <c r="M362" s="38"/>
      <c r="N362" s="38"/>
      <c r="O362" s="38"/>
      <c r="P362" s="38"/>
      <c r="Q362" s="38"/>
      <c r="R362" s="38"/>
      <c r="S362" s="38"/>
      <c r="T362" s="38">
        <v>0</v>
      </c>
      <c r="U362" s="38">
        <v>0</v>
      </c>
      <c r="V362" s="38">
        <v>0</v>
      </c>
      <c r="W362" s="38">
        <v>0</v>
      </c>
      <c r="X362" s="38">
        <v>0</v>
      </c>
      <c r="Y362" s="38">
        <v>0</v>
      </c>
      <c r="Z362" s="38"/>
      <c r="AA362" s="38"/>
      <c r="AB362" s="38"/>
      <c r="AC362" s="38"/>
      <c r="AD362" s="38"/>
      <c r="AE362" s="38"/>
      <c r="AF362" s="38"/>
      <c r="AG362" s="38"/>
      <c r="AH362" s="38"/>
      <c r="AI362" s="38"/>
      <c r="AJ362" s="38"/>
      <c r="AK362" s="38"/>
      <c r="AL362" s="38">
        <v>0</v>
      </c>
      <c r="AM362" s="90"/>
      <c r="AN362" s="38"/>
      <c r="AO362" s="92"/>
      <c r="AP362" s="92"/>
      <c r="AQ362" s="139"/>
      <c r="AT362" s="181"/>
      <c r="AU362" s="181"/>
      <c r="AV362" s="181"/>
    </row>
    <row r="363" spans="1:48" s="42" customFormat="1" ht="8.1" customHeight="1" outlineLevel="1">
      <c r="A363" s="460" t="s">
        <v>594</v>
      </c>
      <c r="B363" s="460"/>
      <c r="C363" s="461" t="s">
        <v>585</v>
      </c>
      <c r="D363" s="461"/>
      <c r="E363" s="461"/>
      <c r="F363" s="461"/>
      <c r="G363" s="461"/>
      <c r="H363" s="140" t="s">
        <v>545</v>
      </c>
      <c r="I363" s="38">
        <v>8.6800000000000002E-2</v>
      </c>
      <c r="J363" s="38">
        <v>0.16300000000000001</v>
      </c>
      <c r="K363" s="38">
        <v>1.377</v>
      </c>
      <c r="L363" s="38"/>
      <c r="M363" s="38"/>
      <c r="N363" s="38"/>
      <c r="O363" s="38"/>
      <c r="P363" s="38"/>
      <c r="Q363" s="38"/>
      <c r="R363" s="38"/>
      <c r="S363" s="38"/>
      <c r="T363" s="38">
        <v>0.69099999999999995</v>
      </c>
      <c r="U363" s="38"/>
      <c r="V363" s="38">
        <v>0.72899999999999998</v>
      </c>
      <c r="W363" s="38">
        <v>0.69</v>
      </c>
      <c r="X363" s="38">
        <v>0.66100000000000003</v>
      </c>
      <c r="Y363" s="38">
        <v>0.69</v>
      </c>
      <c r="Z363" s="38">
        <v>0.69</v>
      </c>
      <c r="AA363" s="38"/>
      <c r="AB363" s="38">
        <v>0.69</v>
      </c>
      <c r="AC363" s="38">
        <v>0.69</v>
      </c>
      <c r="AD363" s="38">
        <v>0.69</v>
      </c>
      <c r="AE363" s="38">
        <v>0.69</v>
      </c>
      <c r="AF363" s="38">
        <v>0.69</v>
      </c>
      <c r="AG363" s="38">
        <v>0.69</v>
      </c>
      <c r="AH363" s="38">
        <v>0.69</v>
      </c>
      <c r="AI363" s="38">
        <v>0.69</v>
      </c>
      <c r="AJ363" s="38">
        <v>0.69</v>
      </c>
      <c r="AK363" s="38"/>
      <c r="AL363" s="38">
        <v>0.69274999999999998</v>
      </c>
      <c r="AM363" s="90"/>
      <c r="AN363" s="38"/>
      <c r="AO363" s="92"/>
      <c r="AP363" s="92"/>
      <c r="AQ363" s="139"/>
      <c r="AT363" s="181"/>
      <c r="AU363" s="181"/>
      <c r="AV363" s="181"/>
    </row>
    <row r="364" spans="1:48" s="42" customFormat="1" ht="8.1" customHeight="1" outlineLevel="1">
      <c r="A364" s="460" t="s">
        <v>595</v>
      </c>
      <c r="B364" s="460"/>
      <c r="C364" s="461" t="s">
        <v>587</v>
      </c>
      <c r="D364" s="461"/>
      <c r="E364" s="461"/>
      <c r="F364" s="461"/>
      <c r="G364" s="461"/>
      <c r="H364" s="140" t="s">
        <v>545</v>
      </c>
      <c r="I364" s="38">
        <v>46.777900000000002</v>
      </c>
      <c r="J364" s="38">
        <v>46.607599999999998</v>
      </c>
      <c r="K364" s="38">
        <v>34.301000000000002</v>
      </c>
      <c r="L364" s="38"/>
      <c r="M364" s="38"/>
      <c r="N364" s="38"/>
      <c r="O364" s="38"/>
      <c r="P364" s="38"/>
      <c r="Q364" s="38"/>
      <c r="R364" s="38"/>
      <c r="S364" s="38"/>
      <c r="T364" s="38">
        <v>35.051000000000002</v>
      </c>
      <c r="U364" s="38">
        <v>0</v>
      </c>
      <c r="V364" s="38">
        <v>34.799999999999997</v>
      </c>
      <c r="W364" s="38">
        <v>34.609000000000002</v>
      </c>
      <c r="X364" s="38">
        <v>32.435000000000002</v>
      </c>
      <c r="Y364" s="38">
        <v>32.304000000000002</v>
      </c>
      <c r="Z364" s="38">
        <v>34.609000000000002</v>
      </c>
      <c r="AA364" s="38"/>
      <c r="AB364" s="38">
        <v>32.590000000000003</v>
      </c>
      <c r="AC364" s="38">
        <v>34.609000000000002</v>
      </c>
      <c r="AD364" s="38">
        <v>32.590000000000003</v>
      </c>
      <c r="AE364" s="38">
        <v>32.590000000000003</v>
      </c>
      <c r="AF364" s="38">
        <v>32.590000000000003</v>
      </c>
      <c r="AG364" s="38">
        <v>32.590000000000003</v>
      </c>
      <c r="AH364" s="38">
        <v>32.590000000000003</v>
      </c>
      <c r="AI364" s="38">
        <v>32.590000000000003</v>
      </c>
      <c r="AJ364" s="38">
        <v>32.590000000000003</v>
      </c>
      <c r="AK364" s="38"/>
      <c r="AL364" s="38">
        <v>34.223750000000003</v>
      </c>
      <c r="AM364" s="90"/>
      <c r="AN364" s="38"/>
      <c r="AO364" s="92"/>
      <c r="AP364" s="92"/>
      <c r="AQ364" s="139"/>
      <c r="AT364" s="181"/>
      <c r="AU364" s="181"/>
      <c r="AV364" s="181"/>
    </row>
    <row r="365" spans="1:48" s="42" customFormat="1" ht="17.25" customHeight="1" outlineLevel="1">
      <c r="A365" s="460" t="s">
        <v>596</v>
      </c>
      <c r="B365" s="460"/>
      <c r="C365" s="461" t="s">
        <v>597</v>
      </c>
      <c r="D365" s="461"/>
      <c r="E365" s="461"/>
      <c r="F365" s="461"/>
      <c r="G365" s="461"/>
      <c r="H365" s="140" t="s">
        <v>598</v>
      </c>
      <c r="I365" s="38">
        <v>5283.52</v>
      </c>
      <c r="J365" s="38">
        <v>5358.24</v>
      </c>
      <c r="K365" s="38">
        <v>5388.24</v>
      </c>
      <c r="L365" s="38"/>
      <c r="M365" s="38"/>
      <c r="N365" s="38"/>
      <c r="O365" s="38"/>
      <c r="P365" s="38"/>
      <c r="Q365" s="38"/>
      <c r="R365" s="38"/>
      <c r="S365" s="38"/>
      <c r="T365" s="38">
        <v>5360.11</v>
      </c>
      <c r="U365" s="38"/>
      <c r="V365" s="38">
        <v>5536.98</v>
      </c>
      <c r="W365" s="38">
        <v>5536.98</v>
      </c>
      <c r="X365" s="38">
        <v>5536.98</v>
      </c>
      <c r="Y365" s="38">
        <v>5360</v>
      </c>
      <c r="Z365" s="38">
        <v>5536.98</v>
      </c>
      <c r="AA365" s="38"/>
      <c r="AB365" s="38">
        <v>5790.02</v>
      </c>
      <c r="AC365" s="38">
        <v>5790.02</v>
      </c>
      <c r="AD365" s="38">
        <v>5790.02</v>
      </c>
      <c r="AE365" s="38">
        <v>5790.02</v>
      </c>
      <c r="AF365" s="38">
        <v>5790.02</v>
      </c>
      <c r="AG365" s="38">
        <v>5790.02</v>
      </c>
      <c r="AH365" s="38">
        <v>5790.02</v>
      </c>
      <c r="AI365" s="38">
        <v>5790.02</v>
      </c>
      <c r="AJ365" s="38">
        <v>5790.02</v>
      </c>
      <c r="AK365" s="38"/>
      <c r="AL365" s="38">
        <v>5790.02</v>
      </c>
      <c r="AM365" s="90"/>
      <c r="AN365" s="38"/>
      <c r="AO365" s="92"/>
      <c r="AP365" s="92"/>
      <c r="AQ365" s="139"/>
      <c r="AT365" s="181"/>
      <c r="AU365" s="181"/>
      <c r="AV365" s="181"/>
    </row>
    <row r="366" spans="1:48" s="42" customFormat="1" ht="27" customHeight="1" outlineLevel="1">
      <c r="A366" s="460" t="s">
        <v>599</v>
      </c>
      <c r="B366" s="460"/>
      <c r="C366" s="461" t="s">
        <v>600</v>
      </c>
      <c r="D366" s="461"/>
      <c r="E366" s="461"/>
      <c r="F366" s="461"/>
      <c r="G366" s="461"/>
      <c r="H366" s="140" t="s">
        <v>28</v>
      </c>
      <c r="I366" s="38">
        <v>190.38587647999998</v>
      </c>
      <c r="J366" s="38">
        <v>186.85932147000003</v>
      </c>
      <c r="K366" s="38">
        <v>208.98520988800001</v>
      </c>
      <c r="L366" s="38"/>
      <c r="M366" s="38"/>
      <c r="N366" s="38"/>
      <c r="O366" s="38"/>
      <c r="P366" s="38"/>
      <c r="Q366" s="38"/>
      <c r="R366" s="38"/>
      <c r="S366" s="38"/>
      <c r="T366" s="38">
        <v>178.07369609999998</v>
      </c>
      <c r="U366" s="38">
        <v>0</v>
      </c>
      <c r="V366" s="38">
        <v>198.45478464999997</v>
      </c>
      <c r="W366" s="38">
        <v>198.45478464999997</v>
      </c>
      <c r="X366" s="38">
        <v>198.45478464999997</v>
      </c>
      <c r="Y366" s="38">
        <v>198.45478464999997</v>
      </c>
      <c r="Z366" s="38">
        <v>198.45478464999997</v>
      </c>
      <c r="AA366" s="38"/>
      <c r="AB366" s="38">
        <v>292.83156507999996</v>
      </c>
      <c r="AC366" s="38">
        <v>-46.090600000000002</v>
      </c>
      <c r="AD366" s="38">
        <v>304.54482768320003</v>
      </c>
      <c r="AE366" s="38">
        <v>0</v>
      </c>
      <c r="AF366" s="38">
        <v>316.72662079052793</v>
      </c>
      <c r="AG366" s="38">
        <v>0</v>
      </c>
      <c r="AH366" s="38">
        <v>329.39568562214907</v>
      </c>
      <c r="AI366" s="38">
        <v>0</v>
      </c>
      <c r="AJ366" s="38">
        <v>342.57151304703507</v>
      </c>
      <c r="AK366" s="38"/>
      <c r="AL366" s="38">
        <v>1586.070212222912</v>
      </c>
      <c r="AM366" s="90"/>
      <c r="AN366" s="38"/>
      <c r="AO366" s="92"/>
      <c r="AP366" s="92"/>
      <c r="AQ366" s="139"/>
      <c r="AT366" s="181"/>
      <c r="AU366" s="181"/>
      <c r="AV366" s="181"/>
    </row>
    <row r="367" spans="1:48" s="42" customFormat="1" ht="16.5" hidden="1" customHeight="1" outlineLevel="2">
      <c r="A367" s="460" t="s">
        <v>601</v>
      </c>
      <c r="B367" s="460"/>
      <c r="C367" s="461" t="s">
        <v>602</v>
      </c>
      <c r="D367" s="461"/>
      <c r="E367" s="461"/>
      <c r="F367" s="461"/>
      <c r="G367" s="461"/>
      <c r="H367" s="140" t="s">
        <v>255</v>
      </c>
      <c r="I367" s="38" t="s">
        <v>542</v>
      </c>
      <c r="J367" s="38" t="s">
        <v>542</v>
      </c>
      <c r="K367" s="38" t="s">
        <v>542</v>
      </c>
      <c r="L367" s="38"/>
      <c r="M367" s="38"/>
      <c r="N367" s="38"/>
      <c r="O367" s="38"/>
      <c r="P367" s="38"/>
      <c r="Q367" s="38"/>
      <c r="R367" s="38"/>
      <c r="S367" s="38"/>
      <c r="T367" s="38" t="s">
        <v>542</v>
      </c>
      <c r="U367" s="38" t="s">
        <v>542</v>
      </c>
      <c r="V367" s="38" t="s">
        <v>542</v>
      </c>
      <c r="W367" s="38" t="s">
        <v>542</v>
      </c>
      <c r="X367" s="38" t="s">
        <v>542</v>
      </c>
      <c r="Y367" s="38" t="s">
        <v>542</v>
      </c>
      <c r="Z367" s="38"/>
      <c r="AA367" s="38"/>
      <c r="AB367" s="38"/>
      <c r="AC367" s="38"/>
      <c r="AD367" s="38"/>
      <c r="AE367" s="38"/>
      <c r="AF367" s="38"/>
      <c r="AG367" s="38"/>
      <c r="AH367" s="38"/>
      <c r="AI367" s="38"/>
      <c r="AJ367" s="38"/>
      <c r="AK367" s="38"/>
      <c r="AL367" s="38" t="e">
        <v>#VALUE!</v>
      </c>
      <c r="AM367" s="90" t="s">
        <v>542</v>
      </c>
      <c r="AN367" s="38"/>
      <c r="AO367" s="92"/>
      <c r="AP367" s="92"/>
      <c r="AQ367" s="139"/>
      <c r="AT367" s="181"/>
      <c r="AU367" s="181"/>
      <c r="AV367" s="181"/>
    </row>
    <row r="368" spans="1:48" s="42" customFormat="1" ht="16.5" hidden="1" customHeight="1" outlineLevel="2">
      <c r="A368" s="460" t="s">
        <v>603</v>
      </c>
      <c r="B368" s="460"/>
      <c r="C368" s="461" t="s">
        <v>604</v>
      </c>
      <c r="D368" s="461"/>
      <c r="E368" s="461"/>
      <c r="F368" s="461"/>
      <c r="G368" s="461"/>
      <c r="H368" s="140" t="s">
        <v>555</v>
      </c>
      <c r="I368" s="38">
        <v>0</v>
      </c>
      <c r="J368" s="38">
        <v>0</v>
      </c>
      <c r="K368" s="38">
        <v>0</v>
      </c>
      <c r="L368" s="38"/>
      <c r="M368" s="38"/>
      <c r="N368" s="38"/>
      <c r="O368" s="38"/>
      <c r="P368" s="38"/>
      <c r="Q368" s="38"/>
      <c r="R368" s="38"/>
      <c r="S368" s="38"/>
      <c r="T368" s="38">
        <v>0</v>
      </c>
      <c r="U368" s="38">
        <v>0</v>
      </c>
      <c r="V368" s="38">
        <v>0</v>
      </c>
      <c r="W368" s="38">
        <v>0</v>
      </c>
      <c r="X368" s="38">
        <v>0</v>
      </c>
      <c r="Y368" s="38">
        <v>0</v>
      </c>
      <c r="Z368" s="38"/>
      <c r="AA368" s="38"/>
      <c r="AB368" s="38"/>
      <c r="AC368" s="38"/>
      <c r="AD368" s="38"/>
      <c r="AE368" s="38"/>
      <c r="AF368" s="38"/>
      <c r="AG368" s="38"/>
      <c r="AH368" s="38"/>
      <c r="AI368" s="38"/>
      <c r="AJ368" s="38"/>
      <c r="AK368" s="38"/>
      <c r="AL368" s="38">
        <v>0</v>
      </c>
      <c r="AM368" s="47">
        <v>0</v>
      </c>
      <c r="AN368" s="38"/>
      <c r="AO368" s="48"/>
      <c r="AP368" s="48"/>
      <c r="AQ368" s="139"/>
      <c r="AT368" s="181"/>
      <c r="AU368" s="181"/>
      <c r="AV368" s="181"/>
    </row>
    <row r="369" spans="1:48" s="42" customFormat="1" ht="16.5" hidden="1" customHeight="1" outlineLevel="2">
      <c r="A369" s="460" t="s">
        <v>605</v>
      </c>
      <c r="B369" s="460"/>
      <c r="C369" s="461" t="s">
        <v>606</v>
      </c>
      <c r="D369" s="461"/>
      <c r="E369" s="461"/>
      <c r="F369" s="461"/>
      <c r="G369" s="461"/>
      <c r="H369" s="140" t="s">
        <v>548</v>
      </c>
      <c r="I369" s="38">
        <v>0</v>
      </c>
      <c r="J369" s="38">
        <v>0</v>
      </c>
      <c r="K369" s="38">
        <v>0</v>
      </c>
      <c r="L369" s="38"/>
      <c r="M369" s="38"/>
      <c r="N369" s="38"/>
      <c r="O369" s="38"/>
      <c r="P369" s="38"/>
      <c r="Q369" s="38"/>
      <c r="R369" s="38"/>
      <c r="S369" s="38"/>
      <c r="T369" s="38">
        <v>0</v>
      </c>
      <c r="U369" s="38">
        <v>0</v>
      </c>
      <c r="V369" s="38">
        <v>0</v>
      </c>
      <c r="W369" s="38">
        <v>0</v>
      </c>
      <c r="X369" s="38">
        <v>0</v>
      </c>
      <c r="Y369" s="38">
        <v>0</v>
      </c>
      <c r="Z369" s="38"/>
      <c r="AA369" s="38"/>
      <c r="AB369" s="38"/>
      <c r="AC369" s="38"/>
      <c r="AD369" s="38"/>
      <c r="AE369" s="38"/>
      <c r="AF369" s="38"/>
      <c r="AG369" s="38"/>
      <c r="AH369" s="38"/>
      <c r="AI369" s="38"/>
      <c r="AJ369" s="38"/>
      <c r="AK369" s="38"/>
      <c r="AL369" s="38">
        <v>0</v>
      </c>
      <c r="AM369" s="47">
        <v>0</v>
      </c>
      <c r="AN369" s="38"/>
      <c r="AO369" s="48"/>
      <c r="AP369" s="48"/>
      <c r="AQ369" s="139"/>
      <c r="AT369" s="181"/>
      <c r="AU369" s="181"/>
      <c r="AV369" s="181"/>
    </row>
    <row r="370" spans="1:48" s="42" customFormat="1" ht="16.5" hidden="1" customHeight="1" outlineLevel="2">
      <c r="A370" s="460" t="s">
        <v>607</v>
      </c>
      <c r="B370" s="460"/>
      <c r="C370" s="461" t="s">
        <v>608</v>
      </c>
      <c r="D370" s="461"/>
      <c r="E370" s="461"/>
      <c r="F370" s="461"/>
      <c r="G370" s="461"/>
      <c r="H370" s="140" t="s">
        <v>28</v>
      </c>
      <c r="I370" s="38">
        <v>0</v>
      </c>
      <c r="J370" s="38">
        <v>0</v>
      </c>
      <c r="K370" s="38">
        <v>0</v>
      </c>
      <c r="L370" s="38"/>
      <c r="M370" s="38"/>
      <c r="N370" s="38"/>
      <c r="O370" s="38"/>
      <c r="P370" s="38"/>
      <c r="Q370" s="38"/>
      <c r="R370" s="38"/>
      <c r="S370" s="38"/>
      <c r="T370" s="38">
        <v>0</v>
      </c>
      <c r="U370" s="38">
        <v>0</v>
      </c>
      <c r="V370" s="38">
        <v>0</v>
      </c>
      <c r="W370" s="38">
        <v>0</v>
      </c>
      <c r="X370" s="38">
        <v>0</v>
      </c>
      <c r="Y370" s="38">
        <v>0</v>
      </c>
      <c r="Z370" s="38"/>
      <c r="AA370" s="38"/>
      <c r="AB370" s="38"/>
      <c r="AC370" s="38"/>
      <c r="AD370" s="38"/>
      <c r="AE370" s="38"/>
      <c r="AF370" s="38"/>
      <c r="AG370" s="38"/>
      <c r="AH370" s="38"/>
      <c r="AI370" s="38"/>
      <c r="AJ370" s="38"/>
      <c r="AK370" s="38"/>
      <c r="AL370" s="38">
        <v>0</v>
      </c>
      <c r="AM370" s="47">
        <v>0</v>
      </c>
      <c r="AN370" s="38"/>
      <c r="AO370" s="48"/>
      <c r="AP370" s="48"/>
      <c r="AQ370" s="139"/>
      <c r="AT370" s="181"/>
      <c r="AU370" s="181"/>
      <c r="AV370" s="181"/>
    </row>
    <row r="371" spans="1:48" s="42" customFormat="1" ht="16.5" hidden="1" customHeight="1" outlineLevel="2">
      <c r="A371" s="460" t="s">
        <v>609</v>
      </c>
      <c r="B371" s="460"/>
      <c r="C371" s="461" t="s">
        <v>610</v>
      </c>
      <c r="D371" s="461"/>
      <c r="E371" s="461"/>
      <c r="F371" s="461"/>
      <c r="G371" s="461"/>
      <c r="H371" s="140" t="s">
        <v>28</v>
      </c>
      <c r="I371" s="38">
        <v>0</v>
      </c>
      <c r="J371" s="38">
        <v>0</v>
      </c>
      <c r="K371" s="38">
        <v>0</v>
      </c>
      <c r="L371" s="38"/>
      <c r="M371" s="38"/>
      <c r="N371" s="38"/>
      <c r="O371" s="38"/>
      <c r="P371" s="38"/>
      <c r="Q371" s="38"/>
      <c r="R371" s="38"/>
      <c r="S371" s="38"/>
      <c r="T371" s="38">
        <v>0</v>
      </c>
      <c r="U371" s="38">
        <v>0</v>
      </c>
      <c r="V371" s="38">
        <v>0</v>
      </c>
      <c r="W371" s="38">
        <v>0</v>
      </c>
      <c r="X371" s="38">
        <v>0</v>
      </c>
      <c r="Y371" s="38">
        <v>0</v>
      </c>
      <c r="Z371" s="38"/>
      <c r="AA371" s="38"/>
      <c r="AB371" s="38"/>
      <c r="AC371" s="38"/>
      <c r="AD371" s="38"/>
      <c r="AE371" s="38"/>
      <c r="AF371" s="38"/>
      <c r="AG371" s="38"/>
      <c r="AH371" s="38"/>
      <c r="AI371" s="38"/>
      <c r="AJ371" s="38"/>
      <c r="AK371" s="38"/>
      <c r="AL371" s="38">
        <v>0</v>
      </c>
      <c r="AM371" s="47">
        <v>0</v>
      </c>
      <c r="AN371" s="38"/>
      <c r="AO371" s="48"/>
      <c r="AP371" s="48"/>
      <c r="AQ371" s="139"/>
      <c r="AT371" s="181"/>
      <c r="AU371" s="181"/>
      <c r="AV371" s="181"/>
    </row>
    <row r="372" spans="1:48" s="42" customFormat="1" ht="16.5" hidden="1" customHeight="1" outlineLevel="2">
      <c r="A372" s="460" t="s">
        <v>611</v>
      </c>
      <c r="B372" s="460"/>
      <c r="C372" s="461" t="s">
        <v>612</v>
      </c>
      <c r="D372" s="461"/>
      <c r="E372" s="461"/>
      <c r="F372" s="461"/>
      <c r="G372" s="461"/>
      <c r="H372" s="140" t="s">
        <v>255</v>
      </c>
      <c r="I372" s="38" t="s">
        <v>542</v>
      </c>
      <c r="J372" s="38" t="s">
        <v>542</v>
      </c>
      <c r="K372" s="38" t="s">
        <v>542</v>
      </c>
      <c r="L372" s="38"/>
      <c r="M372" s="38"/>
      <c r="N372" s="38"/>
      <c r="O372" s="38"/>
      <c r="P372" s="38"/>
      <c r="Q372" s="38"/>
      <c r="R372" s="38"/>
      <c r="S372" s="38"/>
      <c r="T372" s="38" t="s">
        <v>542</v>
      </c>
      <c r="U372" s="38" t="s">
        <v>542</v>
      </c>
      <c r="V372" s="38" t="s">
        <v>542</v>
      </c>
      <c r="W372" s="38" t="s">
        <v>542</v>
      </c>
      <c r="X372" s="38" t="s">
        <v>542</v>
      </c>
      <c r="Y372" s="38" t="s">
        <v>542</v>
      </c>
      <c r="Z372" s="38"/>
      <c r="AA372" s="38"/>
      <c r="AB372" s="38"/>
      <c r="AC372" s="38"/>
      <c r="AD372" s="38"/>
      <c r="AE372" s="38"/>
      <c r="AF372" s="38"/>
      <c r="AG372" s="38"/>
      <c r="AH372" s="38"/>
      <c r="AI372" s="38"/>
      <c r="AJ372" s="38"/>
      <c r="AK372" s="38"/>
      <c r="AL372" s="38" t="e">
        <v>#VALUE!</v>
      </c>
      <c r="AM372" s="90" t="s">
        <v>542</v>
      </c>
      <c r="AN372" s="38"/>
      <c r="AO372" s="92"/>
      <c r="AP372" s="92"/>
      <c r="AQ372" s="139"/>
      <c r="AT372" s="181"/>
      <c r="AU372" s="181"/>
      <c r="AV372" s="181"/>
    </row>
    <row r="373" spans="1:48" s="42" customFormat="1" ht="16.5" hidden="1" customHeight="1" outlineLevel="2">
      <c r="A373" s="460" t="s">
        <v>613</v>
      </c>
      <c r="B373" s="460"/>
      <c r="C373" s="461" t="s">
        <v>614</v>
      </c>
      <c r="D373" s="461"/>
      <c r="E373" s="461"/>
      <c r="F373" s="461"/>
      <c r="G373" s="461"/>
      <c r="H373" s="140" t="s">
        <v>545</v>
      </c>
      <c r="I373" s="38">
        <v>0</v>
      </c>
      <c r="J373" s="38">
        <v>0</v>
      </c>
      <c r="K373" s="38">
        <v>0</v>
      </c>
      <c r="L373" s="38"/>
      <c r="M373" s="38"/>
      <c r="N373" s="38"/>
      <c r="O373" s="38"/>
      <c r="P373" s="38"/>
      <c r="Q373" s="38"/>
      <c r="R373" s="38"/>
      <c r="S373" s="38"/>
      <c r="T373" s="38">
        <v>0</v>
      </c>
      <c r="U373" s="38">
        <v>0</v>
      </c>
      <c r="V373" s="38">
        <v>0</v>
      </c>
      <c r="W373" s="38">
        <v>0</v>
      </c>
      <c r="X373" s="38">
        <v>0</v>
      </c>
      <c r="Y373" s="38">
        <v>0</v>
      </c>
      <c r="Z373" s="38"/>
      <c r="AA373" s="38"/>
      <c r="AB373" s="38"/>
      <c r="AC373" s="38"/>
      <c r="AD373" s="38"/>
      <c r="AE373" s="38"/>
      <c r="AF373" s="38"/>
      <c r="AG373" s="38"/>
      <c r="AH373" s="38"/>
      <c r="AI373" s="38"/>
      <c r="AJ373" s="38"/>
      <c r="AK373" s="38"/>
      <c r="AL373" s="38">
        <v>0</v>
      </c>
      <c r="AM373" s="47">
        <v>0</v>
      </c>
      <c r="AN373" s="38"/>
      <c r="AO373" s="48"/>
      <c r="AP373" s="48"/>
      <c r="AQ373" s="139"/>
      <c r="AT373" s="181"/>
      <c r="AU373" s="181"/>
      <c r="AV373" s="181"/>
    </row>
    <row r="374" spans="1:48" s="42" customFormat="1" ht="16.5" hidden="1" customHeight="1" outlineLevel="2">
      <c r="A374" s="460" t="s">
        <v>615</v>
      </c>
      <c r="B374" s="460"/>
      <c r="C374" s="461" t="s">
        <v>616</v>
      </c>
      <c r="D374" s="461"/>
      <c r="E374" s="461"/>
      <c r="F374" s="461"/>
      <c r="G374" s="461"/>
      <c r="H374" s="140" t="s">
        <v>545</v>
      </c>
      <c r="I374" s="38">
        <v>0</v>
      </c>
      <c r="J374" s="38">
        <v>0</v>
      </c>
      <c r="K374" s="38">
        <v>0</v>
      </c>
      <c r="L374" s="38"/>
      <c r="M374" s="38"/>
      <c r="N374" s="38"/>
      <c r="O374" s="38"/>
      <c r="P374" s="38"/>
      <c r="Q374" s="38"/>
      <c r="R374" s="38"/>
      <c r="S374" s="38"/>
      <c r="T374" s="38">
        <v>0</v>
      </c>
      <c r="U374" s="38">
        <v>0</v>
      </c>
      <c r="V374" s="38">
        <v>0</v>
      </c>
      <c r="W374" s="38">
        <v>0</v>
      </c>
      <c r="X374" s="38">
        <v>0</v>
      </c>
      <c r="Y374" s="38">
        <v>0</v>
      </c>
      <c r="Z374" s="38"/>
      <c r="AA374" s="38"/>
      <c r="AB374" s="38"/>
      <c r="AC374" s="38"/>
      <c r="AD374" s="38"/>
      <c r="AE374" s="38"/>
      <c r="AF374" s="38"/>
      <c r="AG374" s="38"/>
      <c r="AH374" s="38"/>
      <c r="AI374" s="38"/>
      <c r="AJ374" s="38"/>
      <c r="AK374" s="38"/>
      <c r="AL374" s="38">
        <v>0</v>
      </c>
      <c r="AM374" s="47">
        <v>0</v>
      </c>
      <c r="AN374" s="38"/>
      <c r="AO374" s="48"/>
      <c r="AP374" s="48"/>
      <c r="AQ374" s="139"/>
      <c r="AT374" s="181"/>
      <c r="AU374" s="181"/>
      <c r="AV374" s="181"/>
    </row>
    <row r="375" spans="1:48" s="42" customFormat="1" ht="16.5" hidden="1" customHeight="1" outlineLevel="2">
      <c r="A375" s="460" t="s">
        <v>617</v>
      </c>
      <c r="B375" s="460"/>
      <c r="C375" s="461" t="s">
        <v>618</v>
      </c>
      <c r="D375" s="461"/>
      <c r="E375" s="461"/>
      <c r="F375" s="461"/>
      <c r="G375" s="461"/>
      <c r="H375" s="140" t="s">
        <v>545</v>
      </c>
      <c r="I375" s="38">
        <v>0</v>
      </c>
      <c r="J375" s="38">
        <v>0</v>
      </c>
      <c r="K375" s="38">
        <v>0</v>
      </c>
      <c r="L375" s="38"/>
      <c r="M375" s="38"/>
      <c r="N375" s="38"/>
      <c r="O375" s="38"/>
      <c r="P375" s="38"/>
      <c r="Q375" s="38"/>
      <c r="R375" s="38"/>
      <c r="S375" s="38"/>
      <c r="T375" s="38">
        <v>0</v>
      </c>
      <c r="U375" s="38">
        <v>0</v>
      </c>
      <c r="V375" s="38">
        <v>0</v>
      </c>
      <c r="W375" s="38">
        <v>0</v>
      </c>
      <c r="X375" s="38">
        <v>0</v>
      </c>
      <c r="Y375" s="38">
        <v>0</v>
      </c>
      <c r="Z375" s="38"/>
      <c r="AA375" s="38"/>
      <c r="AB375" s="38"/>
      <c r="AC375" s="38"/>
      <c r="AD375" s="38"/>
      <c r="AE375" s="38"/>
      <c r="AF375" s="38"/>
      <c r="AG375" s="38"/>
      <c r="AH375" s="38"/>
      <c r="AI375" s="38"/>
      <c r="AJ375" s="38"/>
      <c r="AK375" s="38"/>
      <c r="AL375" s="38">
        <v>0</v>
      </c>
      <c r="AM375" s="47">
        <v>0</v>
      </c>
      <c r="AN375" s="38"/>
      <c r="AO375" s="48"/>
      <c r="AP375" s="48"/>
      <c r="AQ375" s="139"/>
      <c r="AT375" s="181"/>
      <c r="AU375" s="181"/>
      <c r="AV375" s="181"/>
    </row>
    <row r="376" spans="1:48" s="42" customFormat="1" ht="16.5" hidden="1" customHeight="1" outlineLevel="2">
      <c r="A376" s="460" t="s">
        <v>619</v>
      </c>
      <c r="B376" s="460"/>
      <c r="C376" s="461" t="s">
        <v>620</v>
      </c>
      <c r="D376" s="461"/>
      <c r="E376" s="461"/>
      <c r="F376" s="461"/>
      <c r="G376" s="461"/>
      <c r="H376" s="140" t="s">
        <v>545</v>
      </c>
      <c r="I376" s="38">
        <v>0</v>
      </c>
      <c r="J376" s="38">
        <v>0</v>
      </c>
      <c r="K376" s="38">
        <v>0</v>
      </c>
      <c r="L376" s="38"/>
      <c r="M376" s="38"/>
      <c r="N376" s="38"/>
      <c r="O376" s="38"/>
      <c r="P376" s="38"/>
      <c r="Q376" s="38"/>
      <c r="R376" s="38"/>
      <c r="S376" s="38"/>
      <c r="T376" s="38">
        <v>0</v>
      </c>
      <c r="U376" s="38">
        <v>0</v>
      </c>
      <c r="V376" s="38">
        <v>0</v>
      </c>
      <c r="W376" s="38">
        <v>0</v>
      </c>
      <c r="X376" s="38">
        <v>0</v>
      </c>
      <c r="Y376" s="38">
        <v>0</v>
      </c>
      <c r="Z376" s="38"/>
      <c r="AA376" s="38"/>
      <c r="AB376" s="38"/>
      <c r="AC376" s="38"/>
      <c r="AD376" s="38"/>
      <c r="AE376" s="38"/>
      <c r="AF376" s="38"/>
      <c r="AG376" s="38"/>
      <c r="AH376" s="38"/>
      <c r="AI376" s="38"/>
      <c r="AJ376" s="38"/>
      <c r="AK376" s="38"/>
      <c r="AL376" s="38">
        <v>0</v>
      </c>
      <c r="AM376" s="47">
        <v>0</v>
      </c>
      <c r="AN376" s="38"/>
      <c r="AO376" s="48"/>
      <c r="AP376" s="48"/>
      <c r="AQ376" s="139"/>
      <c r="AT376" s="181"/>
      <c r="AU376" s="181"/>
      <c r="AV376" s="181"/>
    </row>
    <row r="377" spans="1:48" s="42" customFormat="1" ht="16.5" hidden="1" customHeight="1" outlineLevel="2">
      <c r="A377" s="460" t="s">
        <v>621</v>
      </c>
      <c r="B377" s="460"/>
      <c r="C377" s="461" t="s">
        <v>622</v>
      </c>
      <c r="D377" s="461"/>
      <c r="E377" s="461"/>
      <c r="F377" s="461"/>
      <c r="G377" s="461"/>
      <c r="H377" s="140" t="s">
        <v>555</v>
      </c>
      <c r="I377" s="38">
        <v>0</v>
      </c>
      <c r="J377" s="38">
        <v>0</v>
      </c>
      <c r="K377" s="38">
        <v>0</v>
      </c>
      <c r="L377" s="38"/>
      <c r="M377" s="38"/>
      <c r="N377" s="38"/>
      <c r="O377" s="38"/>
      <c r="P377" s="38"/>
      <c r="Q377" s="38"/>
      <c r="R377" s="38"/>
      <c r="S377" s="38"/>
      <c r="T377" s="38">
        <v>0</v>
      </c>
      <c r="U377" s="38">
        <v>0</v>
      </c>
      <c r="V377" s="38">
        <v>0</v>
      </c>
      <c r="W377" s="38">
        <v>0</v>
      </c>
      <c r="X377" s="38">
        <v>0</v>
      </c>
      <c r="Y377" s="38">
        <v>0</v>
      </c>
      <c r="Z377" s="38"/>
      <c r="AA377" s="38"/>
      <c r="AB377" s="38"/>
      <c r="AC377" s="38"/>
      <c r="AD377" s="38"/>
      <c r="AE377" s="38"/>
      <c r="AF377" s="38"/>
      <c r="AG377" s="38"/>
      <c r="AH377" s="38"/>
      <c r="AI377" s="38"/>
      <c r="AJ377" s="38"/>
      <c r="AK377" s="38"/>
      <c r="AL377" s="38">
        <v>0</v>
      </c>
      <c r="AM377" s="47">
        <v>0</v>
      </c>
      <c r="AN377" s="38"/>
      <c r="AO377" s="48"/>
      <c r="AP377" s="48"/>
      <c r="AQ377" s="139"/>
      <c r="AT377" s="181"/>
      <c r="AU377" s="181"/>
      <c r="AV377" s="181"/>
    </row>
    <row r="378" spans="1:48" s="42" customFormat="1" ht="16.5" hidden="1" customHeight="1" outlineLevel="2">
      <c r="A378" s="460" t="s">
        <v>623</v>
      </c>
      <c r="B378" s="460"/>
      <c r="C378" s="461" t="s">
        <v>624</v>
      </c>
      <c r="D378" s="461"/>
      <c r="E378" s="461"/>
      <c r="F378" s="461"/>
      <c r="G378" s="461"/>
      <c r="H378" s="140" t="s">
        <v>555</v>
      </c>
      <c r="I378" s="38">
        <v>0</v>
      </c>
      <c r="J378" s="38">
        <v>0</v>
      </c>
      <c r="K378" s="38">
        <v>0</v>
      </c>
      <c r="L378" s="38"/>
      <c r="M378" s="38"/>
      <c r="N378" s="38"/>
      <c r="O378" s="38"/>
      <c r="P378" s="38"/>
      <c r="Q378" s="38"/>
      <c r="R378" s="38"/>
      <c r="S378" s="38"/>
      <c r="T378" s="38">
        <v>0</v>
      </c>
      <c r="U378" s="38">
        <v>0</v>
      </c>
      <c r="V378" s="38">
        <v>0</v>
      </c>
      <c r="W378" s="38">
        <v>0</v>
      </c>
      <c r="X378" s="38">
        <v>0</v>
      </c>
      <c r="Y378" s="38">
        <v>0</v>
      </c>
      <c r="Z378" s="38"/>
      <c r="AA378" s="38"/>
      <c r="AB378" s="38"/>
      <c r="AC378" s="38"/>
      <c r="AD378" s="38"/>
      <c r="AE378" s="38"/>
      <c r="AF378" s="38"/>
      <c r="AG378" s="38"/>
      <c r="AH378" s="38"/>
      <c r="AI378" s="38"/>
      <c r="AJ378" s="38"/>
      <c r="AK378" s="38"/>
      <c r="AL378" s="38">
        <v>0</v>
      </c>
      <c r="AM378" s="47">
        <v>0</v>
      </c>
      <c r="AN378" s="38"/>
      <c r="AO378" s="48"/>
      <c r="AP378" s="48"/>
      <c r="AQ378" s="139"/>
      <c r="AT378" s="181"/>
      <c r="AU378" s="181"/>
      <c r="AV378" s="181"/>
    </row>
    <row r="379" spans="1:48" s="42" customFormat="1" ht="16.5" hidden="1" customHeight="1" outlineLevel="2">
      <c r="A379" s="460" t="s">
        <v>625</v>
      </c>
      <c r="B379" s="460"/>
      <c r="C379" s="461" t="s">
        <v>626</v>
      </c>
      <c r="D379" s="461"/>
      <c r="E379" s="461"/>
      <c r="F379" s="461"/>
      <c r="G379" s="461"/>
      <c r="H379" s="140" t="s">
        <v>555</v>
      </c>
      <c r="I379" s="38">
        <v>0</v>
      </c>
      <c r="J379" s="38">
        <v>0</v>
      </c>
      <c r="K379" s="38">
        <v>0</v>
      </c>
      <c r="L379" s="38"/>
      <c r="M379" s="38"/>
      <c r="N379" s="38"/>
      <c r="O379" s="38"/>
      <c r="P379" s="38"/>
      <c r="Q379" s="38"/>
      <c r="R379" s="38"/>
      <c r="S379" s="38"/>
      <c r="T379" s="38">
        <v>0</v>
      </c>
      <c r="U379" s="38">
        <v>0</v>
      </c>
      <c r="V379" s="38">
        <v>0</v>
      </c>
      <c r="W379" s="38">
        <v>0</v>
      </c>
      <c r="X379" s="38">
        <v>0</v>
      </c>
      <c r="Y379" s="38">
        <v>0</v>
      </c>
      <c r="Z379" s="38"/>
      <c r="AA379" s="38"/>
      <c r="AB379" s="38"/>
      <c r="AC379" s="38"/>
      <c r="AD379" s="38"/>
      <c r="AE379" s="38"/>
      <c r="AF379" s="38"/>
      <c r="AG379" s="38"/>
      <c r="AH379" s="38"/>
      <c r="AI379" s="38"/>
      <c r="AJ379" s="38"/>
      <c r="AK379" s="38"/>
      <c r="AL379" s="38">
        <v>0</v>
      </c>
      <c r="AM379" s="47">
        <v>0</v>
      </c>
      <c r="AN379" s="38"/>
      <c r="AO379" s="48"/>
      <c r="AP379" s="48"/>
      <c r="AQ379" s="139"/>
      <c r="AT379" s="181"/>
      <c r="AU379" s="181"/>
      <c r="AV379" s="181"/>
    </row>
    <row r="380" spans="1:48" s="42" customFormat="1" ht="16.5" hidden="1" customHeight="1" outlineLevel="2">
      <c r="A380" s="460" t="s">
        <v>627</v>
      </c>
      <c r="B380" s="460"/>
      <c r="C380" s="461" t="s">
        <v>628</v>
      </c>
      <c r="D380" s="461"/>
      <c r="E380" s="461"/>
      <c r="F380" s="461"/>
      <c r="G380" s="461"/>
      <c r="H380" s="140" t="s">
        <v>28</v>
      </c>
      <c r="I380" s="38">
        <v>0</v>
      </c>
      <c r="J380" s="38">
        <v>0</v>
      </c>
      <c r="K380" s="38">
        <v>0</v>
      </c>
      <c r="L380" s="38"/>
      <c r="M380" s="38"/>
      <c r="N380" s="38"/>
      <c r="O380" s="38"/>
      <c r="P380" s="38"/>
      <c r="Q380" s="38"/>
      <c r="R380" s="38"/>
      <c r="S380" s="38"/>
      <c r="T380" s="38">
        <v>0</v>
      </c>
      <c r="U380" s="38">
        <v>0</v>
      </c>
      <c r="V380" s="38">
        <v>0</v>
      </c>
      <c r="W380" s="38">
        <v>0</v>
      </c>
      <c r="X380" s="38">
        <v>0</v>
      </c>
      <c r="Y380" s="38">
        <v>0</v>
      </c>
      <c r="Z380" s="38"/>
      <c r="AA380" s="38"/>
      <c r="AB380" s="38"/>
      <c r="AC380" s="38"/>
      <c r="AD380" s="38"/>
      <c r="AE380" s="38"/>
      <c r="AF380" s="38"/>
      <c r="AG380" s="38"/>
      <c r="AH380" s="38"/>
      <c r="AI380" s="38"/>
      <c r="AJ380" s="38"/>
      <c r="AK380" s="38"/>
      <c r="AL380" s="38">
        <v>0</v>
      </c>
      <c r="AM380" s="47">
        <v>0</v>
      </c>
      <c r="AN380" s="38"/>
      <c r="AO380" s="48"/>
      <c r="AP380" s="48"/>
      <c r="AQ380" s="139"/>
      <c r="AT380" s="181"/>
      <c r="AU380" s="181"/>
      <c r="AV380" s="181"/>
    </row>
    <row r="381" spans="1:48" s="42" customFormat="1" ht="16.5" hidden="1" customHeight="1" outlineLevel="2">
      <c r="A381" s="460" t="s">
        <v>629</v>
      </c>
      <c r="B381" s="460"/>
      <c r="C381" s="461" t="s">
        <v>54</v>
      </c>
      <c r="D381" s="461"/>
      <c r="E381" s="461"/>
      <c r="F381" s="461"/>
      <c r="G381" s="461"/>
      <c r="H381" s="140" t="s">
        <v>28</v>
      </c>
      <c r="I381" s="38">
        <v>0</v>
      </c>
      <c r="J381" s="38">
        <v>0</v>
      </c>
      <c r="K381" s="38">
        <v>0</v>
      </c>
      <c r="L381" s="38"/>
      <c r="M381" s="38"/>
      <c r="N381" s="38"/>
      <c r="O381" s="38"/>
      <c r="P381" s="38"/>
      <c r="Q381" s="38"/>
      <c r="R381" s="38"/>
      <c r="S381" s="38"/>
      <c r="T381" s="38">
        <v>0</v>
      </c>
      <c r="U381" s="38">
        <v>0</v>
      </c>
      <c r="V381" s="38">
        <v>0</v>
      </c>
      <c r="W381" s="38">
        <v>0</v>
      </c>
      <c r="X381" s="38">
        <v>0</v>
      </c>
      <c r="Y381" s="38">
        <v>0</v>
      </c>
      <c r="Z381" s="38"/>
      <c r="AA381" s="38"/>
      <c r="AB381" s="38"/>
      <c r="AC381" s="38"/>
      <c r="AD381" s="38"/>
      <c r="AE381" s="38"/>
      <c r="AF381" s="38"/>
      <c r="AG381" s="38"/>
      <c r="AH381" s="38"/>
      <c r="AI381" s="38"/>
      <c r="AJ381" s="38"/>
      <c r="AK381" s="38"/>
      <c r="AL381" s="38">
        <v>0</v>
      </c>
      <c r="AM381" s="47">
        <v>0</v>
      </c>
      <c r="AN381" s="38"/>
      <c r="AO381" s="48"/>
      <c r="AP381" s="48"/>
      <c r="AQ381" s="139"/>
      <c r="AT381" s="181"/>
      <c r="AU381" s="181"/>
      <c r="AV381" s="181"/>
    </row>
    <row r="382" spans="1:48" s="42" customFormat="1" ht="8.1" hidden="1" customHeight="1" outlineLevel="2">
      <c r="A382" s="460" t="s">
        <v>630</v>
      </c>
      <c r="B382" s="460"/>
      <c r="C382" s="461" t="s">
        <v>56</v>
      </c>
      <c r="D382" s="461"/>
      <c r="E382" s="461"/>
      <c r="F382" s="461"/>
      <c r="G382" s="461"/>
      <c r="H382" s="140" t="s">
        <v>28</v>
      </c>
      <c r="I382" s="38">
        <v>0</v>
      </c>
      <c r="J382" s="38">
        <v>0</v>
      </c>
      <c r="K382" s="38">
        <v>0</v>
      </c>
      <c r="L382" s="38"/>
      <c r="M382" s="38"/>
      <c r="N382" s="38"/>
      <c r="O382" s="38"/>
      <c r="P382" s="38"/>
      <c r="Q382" s="38"/>
      <c r="R382" s="38"/>
      <c r="S382" s="38"/>
      <c r="T382" s="38">
        <v>0</v>
      </c>
      <c r="U382" s="38">
        <v>0</v>
      </c>
      <c r="V382" s="38">
        <v>0</v>
      </c>
      <c r="W382" s="38">
        <v>0</v>
      </c>
      <c r="X382" s="38">
        <v>0</v>
      </c>
      <c r="Y382" s="38">
        <v>0</v>
      </c>
      <c r="Z382" s="38"/>
      <c r="AA382" s="38"/>
      <c r="AB382" s="38"/>
      <c r="AC382" s="38"/>
      <c r="AD382" s="38"/>
      <c r="AE382" s="38"/>
      <c r="AF382" s="38"/>
      <c r="AG382" s="38"/>
      <c r="AH382" s="38"/>
      <c r="AI382" s="38"/>
      <c r="AJ382" s="38"/>
      <c r="AK382" s="38"/>
      <c r="AL382" s="38">
        <v>0</v>
      </c>
      <c r="AM382" s="47">
        <v>0</v>
      </c>
      <c r="AN382" s="38"/>
      <c r="AO382" s="48"/>
      <c r="AP382" s="48"/>
      <c r="AQ382" s="139"/>
      <c r="AT382" s="181"/>
      <c r="AU382" s="181"/>
      <c r="AV382" s="181"/>
    </row>
    <row r="383" spans="1:48" s="42" customFormat="1" ht="9" customHeight="1" outlineLevel="1" collapsed="1" thickBot="1">
      <c r="A383" s="460" t="s">
        <v>631</v>
      </c>
      <c r="B383" s="460"/>
      <c r="C383" s="461" t="s">
        <v>632</v>
      </c>
      <c r="D383" s="461"/>
      <c r="E383" s="461"/>
      <c r="F383" s="461"/>
      <c r="G383" s="461"/>
      <c r="H383" s="140" t="s">
        <v>633</v>
      </c>
      <c r="I383" s="38">
        <v>158</v>
      </c>
      <c r="J383" s="38">
        <v>162</v>
      </c>
      <c r="K383" s="38">
        <v>176</v>
      </c>
      <c r="L383" s="38"/>
      <c r="M383" s="38"/>
      <c r="N383" s="38"/>
      <c r="O383" s="38"/>
      <c r="P383" s="38"/>
      <c r="Q383" s="38"/>
      <c r="R383" s="38"/>
      <c r="S383" s="38"/>
      <c r="T383" s="38">
        <v>180</v>
      </c>
      <c r="U383" s="38">
        <v>0</v>
      </c>
      <c r="V383" s="38">
        <v>173</v>
      </c>
      <c r="W383" s="38">
        <v>0</v>
      </c>
      <c r="X383" s="38">
        <v>173</v>
      </c>
      <c r="Y383" s="38">
        <v>173</v>
      </c>
      <c r="Z383" s="38">
        <v>173</v>
      </c>
      <c r="AA383" s="38">
        <v>173</v>
      </c>
      <c r="AB383" s="38">
        <v>173</v>
      </c>
      <c r="AC383" s="38">
        <v>173</v>
      </c>
      <c r="AD383" s="38">
        <v>173</v>
      </c>
      <c r="AE383" s="38">
        <v>173</v>
      </c>
      <c r="AF383" s="38">
        <v>173</v>
      </c>
      <c r="AG383" s="38">
        <v>173</v>
      </c>
      <c r="AH383" s="38">
        <v>173</v>
      </c>
      <c r="AI383" s="38">
        <v>173</v>
      </c>
      <c r="AJ383" s="38">
        <v>173</v>
      </c>
      <c r="AK383" s="38">
        <v>173</v>
      </c>
      <c r="AL383" s="38"/>
      <c r="AM383" s="174"/>
      <c r="AN383" s="38"/>
      <c r="AO383" s="92"/>
      <c r="AP383" s="92"/>
      <c r="AQ383" s="139"/>
      <c r="AT383" s="181"/>
      <c r="AU383" s="181"/>
      <c r="AV383" s="181"/>
    </row>
    <row r="384" spans="1:48" s="42" customFormat="1" ht="12" thickBot="1">
      <c r="A384" s="442" t="s">
        <v>634</v>
      </c>
      <c r="B384" s="443"/>
      <c r="C384" s="443"/>
      <c r="D384" s="443"/>
      <c r="E384" s="443"/>
      <c r="F384" s="443"/>
      <c r="G384" s="443"/>
      <c r="H384" s="443"/>
      <c r="I384" s="443"/>
      <c r="J384" s="443"/>
      <c r="K384" s="443"/>
      <c r="L384" s="443"/>
      <c r="M384" s="443"/>
      <c r="N384" s="443"/>
      <c r="O384" s="443"/>
      <c r="P384" s="443"/>
      <c r="Q384" s="443"/>
      <c r="R384" s="443"/>
      <c r="S384" s="443"/>
      <c r="T384" s="443"/>
      <c r="U384" s="443"/>
      <c r="V384" s="443"/>
      <c r="W384" s="443"/>
      <c r="X384" s="443"/>
      <c r="Y384" s="443"/>
      <c r="Z384" s="443"/>
      <c r="AA384" s="443"/>
      <c r="AB384" s="443"/>
      <c r="AC384" s="443"/>
      <c r="AD384" s="443"/>
      <c r="AE384" s="443"/>
      <c r="AF384" s="443"/>
      <c r="AG384" s="443"/>
      <c r="AH384" s="443"/>
      <c r="AI384" s="443"/>
      <c r="AJ384" s="443"/>
      <c r="AK384" s="443"/>
      <c r="AL384" s="443"/>
      <c r="AM384" s="143"/>
      <c r="AN384" s="144"/>
      <c r="AO384" s="144"/>
      <c r="AP384" s="144"/>
      <c r="AQ384" s="139"/>
      <c r="AT384" s="181"/>
      <c r="AU384" s="181"/>
      <c r="AV384" s="181"/>
    </row>
    <row r="385" spans="1:53" s="149" customFormat="1" ht="32.25" customHeight="1" outlineLevel="1">
      <c r="A385" s="444" t="s">
        <v>4</v>
      </c>
      <c r="B385" s="445"/>
      <c r="C385" s="448" t="s">
        <v>5</v>
      </c>
      <c r="D385" s="449"/>
      <c r="E385" s="449"/>
      <c r="F385" s="449"/>
      <c r="G385" s="450"/>
      <c r="H385" s="421" t="s">
        <v>6</v>
      </c>
      <c r="I385" s="145" t="s">
        <v>7</v>
      </c>
      <c r="J385" s="145" t="s">
        <v>8</v>
      </c>
      <c r="K385" s="145" t="s">
        <v>9</v>
      </c>
      <c r="L385" s="145"/>
      <c r="M385" s="145"/>
      <c r="N385" s="145"/>
      <c r="O385" s="145"/>
      <c r="P385" s="145"/>
      <c r="Q385" s="145"/>
      <c r="R385" s="145"/>
      <c r="S385" s="145"/>
      <c r="T385" s="145" t="s">
        <v>15</v>
      </c>
      <c r="U385" s="145">
        <v>0</v>
      </c>
      <c r="V385" s="145" t="s">
        <v>16</v>
      </c>
      <c r="W385" s="145">
        <v>0</v>
      </c>
      <c r="X385" s="145" t="s">
        <v>17</v>
      </c>
      <c r="Y385" s="145" t="s">
        <v>17</v>
      </c>
      <c r="Z385" s="145" t="s">
        <v>18</v>
      </c>
      <c r="AA385" s="145" t="s">
        <v>18</v>
      </c>
      <c r="AB385" s="145" t="s">
        <v>741</v>
      </c>
      <c r="AC385" s="145" t="s">
        <v>741</v>
      </c>
      <c r="AD385" s="145" t="s">
        <v>742</v>
      </c>
      <c r="AE385" s="145" t="s">
        <v>742</v>
      </c>
      <c r="AF385" s="145" t="s">
        <v>743</v>
      </c>
      <c r="AG385" s="145" t="s">
        <v>743</v>
      </c>
      <c r="AH385" s="145" t="s">
        <v>744</v>
      </c>
      <c r="AI385" s="145" t="s">
        <v>744</v>
      </c>
      <c r="AJ385" s="145" t="s">
        <v>745</v>
      </c>
      <c r="AK385" s="145"/>
      <c r="AL385" s="145" t="s">
        <v>19</v>
      </c>
      <c r="AM385" s="146">
        <v>0</v>
      </c>
      <c r="AN385" s="145"/>
      <c r="AO385" s="147"/>
      <c r="AP385" s="399"/>
      <c r="AQ385" s="399"/>
      <c r="AR385" s="399"/>
      <c r="AS385" s="399"/>
      <c r="AT385" s="399"/>
      <c r="AU385" s="399"/>
      <c r="AV385" s="399"/>
      <c r="AW385" s="399"/>
    </row>
    <row r="386" spans="1:53" s="149" customFormat="1" ht="10.5" hidden="1" customHeight="1" outlineLevel="1">
      <c r="A386" s="446"/>
      <c r="B386" s="447"/>
      <c r="C386" s="451"/>
      <c r="D386" s="452"/>
      <c r="E386" s="452"/>
      <c r="F386" s="452"/>
      <c r="G386" s="453"/>
      <c r="H386" s="422"/>
      <c r="I386" s="145" t="s">
        <v>21</v>
      </c>
      <c r="J386" s="145" t="s">
        <v>22</v>
      </c>
      <c r="K386" s="145" t="s">
        <v>21</v>
      </c>
      <c r="L386" s="145"/>
      <c r="M386" s="145"/>
      <c r="N386" s="145"/>
      <c r="O386" s="145"/>
      <c r="P386" s="145"/>
      <c r="Q386" s="145"/>
      <c r="R386" s="145"/>
      <c r="S386" s="145"/>
      <c r="T386" s="145" t="s">
        <v>21</v>
      </c>
      <c r="U386" s="145" t="s">
        <v>21</v>
      </c>
      <c r="V386" s="145" t="s">
        <v>21</v>
      </c>
      <c r="W386" s="145" t="s">
        <v>23</v>
      </c>
      <c r="X386" s="145" t="s">
        <v>24</v>
      </c>
      <c r="Y386" s="145" t="s">
        <v>21</v>
      </c>
      <c r="Z386" s="145" t="s">
        <v>24</v>
      </c>
      <c r="AA386" s="145"/>
      <c r="AB386" s="145"/>
      <c r="AC386" s="145"/>
      <c r="AD386" s="145"/>
      <c r="AE386" s="145"/>
      <c r="AF386" s="145"/>
      <c r="AG386" s="145"/>
      <c r="AH386" s="145"/>
      <c r="AI386" s="145"/>
      <c r="AJ386" s="145"/>
      <c r="AK386" s="145"/>
      <c r="AL386" s="145" t="s">
        <v>24</v>
      </c>
      <c r="AM386" s="150" t="s">
        <v>23</v>
      </c>
      <c r="AN386" s="145"/>
      <c r="AO386" s="147"/>
      <c r="AP386" s="147"/>
      <c r="AQ386" s="148"/>
      <c r="AT386" s="185"/>
      <c r="AU386" s="185"/>
      <c r="AV386" s="185"/>
    </row>
    <row r="387" spans="1:53" s="156" customFormat="1" ht="9" hidden="1" customHeight="1" outlineLevel="1">
      <c r="A387" s="437">
        <v>1</v>
      </c>
      <c r="B387" s="438"/>
      <c r="C387" s="454">
        <v>2</v>
      </c>
      <c r="D387" s="455"/>
      <c r="E387" s="455"/>
      <c r="F387" s="455"/>
      <c r="G387" s="456"/>
      <c r="H387" s="151">
        <v>3</v>
      </c>
      <c r="I387" s="152">
        <v>4</v>
      </c>
      <c r="J387" s="152">
        <v>5</v>
      </c>
      <c r="K387" s="152">
        <v>6</v>
      </c>
      <c r="L387" s="152"/>
      <c r="M387" s="152"/>
      <c r="N387" s="152"/>
      <c r="O387" s="152"/>
      <c r="P387" s="152"/>
      <c r="Q387" s="152"/>
      <c r="R387" s="152"/>
      <c r="S387" s="152"/>
      <c r="T387" s="152">
        <v>3</v>
      </c>
      <c r="U387" s="152">
        <v>8</v>
      </c>
      <c r="V387" s="152">
        <v>4</v>
      </c>
      <c r="W387" s="152">
        <v>10</v>
      </c>
      <c r="X387" s="152">
        <v>5</v>
      </c>
      <c r="Y387" s="152">
        <v>11</v>
      </c>
      <c r="Z387" s="153">
        <v>6</v>
      </c>
      <c r="AA387" s="153"/>
      <c r="AB387" s="153"/>
      <c r="AC387" s="153"/>
      <c r="AD387" s="153"/>
      <c r="AE387" s="153"/>
      <c r="AF387" s="153"/>
      <c r="AG387" s="153"/>
      <c r="AH387" s="153"/>
      <c r="AI387" s="153"/>
      <c r="AJ387" s="153"/>
      <c r="AK387" s="153"/>
      <c r="AL387" s="153">
        <v>7</v>
      </c>
      <c r="AM387" s="151">
        <v>14</v>
      </c>
      <c r="AN387" s="153"/>
      <c r="AO387" s="154"/>
      <c r="AP387" s="154"/>
      <c r="AQ387" s="155"/>
      <c r="AT387" s="186"/>
      <c r="AU387" s="186"/>
      <c r="AV387" s="186"/>
    </row>
    <row r="388" spans="1:53" s="42" customFormat="1" ht="21" customHeight="1" collapsed="1">
      <c r="A388" s="439" t="s">
        <v>635</v>
      </c>
      <c r="B388" s="440"/>
      <c r="C388" s="440"/>
      <c r="D388" s="440"/>
      <c r="E388" s="440"/>
      <c r="F388" s="440"/>
      <c r="G388" s="440"/>
      <c r="H388" s="440"/>
      <c r="I388" s="440"/>
      <c r="J388" s="441"/>
      <c r="K388" s="439"/>
      <c r="L388" s="440"/>
      <c r="M388" s="440"/>
      <c r="N388" s="440"/>
      <c r="O388" s="441"/>
      <c r="P388" s="457">
        <v>64.368123368910503</v>
      </c>
      <c r="Q388" s="458"/>
      <c r="R388" s="458"/>
      <c r="S388" s="458"/>
      <c r="T388" s="459"/>
      <c r="U388" s="172">
        <v>42.370687829999994</v>
      </c>
      <c r="V388" s="171">
        <v>39.270535308289602</v>
      </c>
      <c r="W388" s="171">
        <v>0</v>
      </c>
      <c r="X388" s="171">
        <v>50.483000000000004</v>
      </c>
      <c r="Y388" s="171">
        <v>42.370687829999994</v>
      </c>
      <c r="Z388" s="206">
        <v>54.354610000000001</v>
      </c>
      <c r="AA388" s="171">
        <v>0</v>
      </c>
      <c r="AB388" s="171">
        <v>59.060990115688128</v>
      </c>
      <c r="AC388" s="171">
        <v>0</v>
      </c>
      <c r="AD388" s="171">
        <v>52.503289944315625</v>
      </c>
      <c r="AE388" s="171" t="e">
        <v>#VALUE!</v>
      </c>
      <c r="AF388" s="171">
        <v>52.2143495420882</v>
      </c>
      <c r="AG388" s="171">
        <v>0</v>
      </c>
      <c r="AH388" s="171">
        <v>52.574198794143861</v>
      </c>
      <c r="AI388" s="171">
        <v>-0.34793879645384962</v>
      </c>
      <c r="AJ388" s="171">
        <v>52.312230297767854</v>
      </c>
      <c r="AK388" s="171"/>
      <c r="AL388" s="97">
        <v>268.66505869400362</v>
      </c>
      <c r="AM388" s="157"/>
      <c r="AN388" s="157"/>
      <c r="AO388" s="92"/>
      <c r="AP388" s="92"/>
      <c r="AQ388" s="403"/>
      <c r="AR388" s="170"/>
      <c r="AS388" s="402"/>
      <c r="AT388" s="181"/>
      <c r="AU388" s="181"/>
      <c r="AV388" s="181"/>
    </row>
    <row r="389" spans="1:53" s="42" customFormat="1" ht="9" customHeight="1">
      <c r="A389" s="437" t="s">
        <v>26</v>
      </c>
      <c r="B389" s="438"/>
      <c r="C389" s="439" t="s">
        <v>636</v>
      </c>
      <c r="D389" s="440"/>
      <c r="E389" s="440"/>
      <c r="F389" s="440"/>
      <c r="G389" s="441"/>
      <c r="H389" s="46" t="s">
        <v>28</v>
      </c>
      <c r="I389" s="38">
        <v>41.099000000000004</v>
      </c>
      <c r="J389" s="38">
        <v>39.936</v>
      </c>
      <c r="K389" s="38">
        <v>0</v>
      </c>
      <c r="L389" s="38"/>
      <c r="M389" s="38"/>
      <c r="N389" s="38"/>
      <c r="O389" s="38"/>
      <c r="P389" s="173"/>
      <c r="Q389" s="173"/>
      <c r="R389" s="173"/>
      <c r="S389" s="173"/>
      <c r="T389" s="173">
        <v>50.0431233689105</v>
      </c>
      <c r="U389" s="173">
        <v>0</v>
      </c>
      <c r="V389" s="173">
        <v>39.270535308289602</v>
      </c>
      <c r="W389" s="173">
        <v>0</v>
      </c>
      <c r="X389" s="173">
        <v>50.483000000000004</v>
      </c>
      <c r="Y389" s="173">
        <v>42.370687829999994</v>
      </c>
      <c r="Z389" s="173">
        <v>54.354610000000001</v>
      </c>
      <c r="AA389" s="173">
        <v>0</v>
      </c>
      <c r="AB389" s="173">
        <v>52.381990115688126</v>
      </c>
      <c r="AC389" s="173">
        <v>0</v>
      </c>
      <c r="AD389" s="173">
        <v>52.503289944315625</v>
      </c>
      <c r="AE389" s="173" t="e">
        <v>#VALUE!</v>
      </c>
      <c r="AF389" s="173">
        <v>52.2143495420882</v>
      </c>
      <c r="AG389" s="173">
        <v>0</v>
      </c>
      <c r="AH389" s="173">
        <v>52.574198794143861</v>
      </c>
      <c r="AI389" s="173">
        <v>-0.34793879645384962</v>
      </c>
      <c r="AJ389" s="173">
        <v>52.312230297767854</v>
      </c>
      <c r="AK389" s="173"/>
      <c r="AL389" s="97">
        <v>261.98605869400365</v>
      </c>
      <c r="AM389" s="46"/>
      <c r="AN389" s="38"/>
      <c r="AO389" s="92"/>
      <c r="AP389" s="92"/>
      <c r="AQ389" s="401"/>
      <c r="AT389" s="181"/>
      <c r="AU389" s="181"/>
      <c r="AV389" s="181"/>
      <c r="AW389" s="409"/>
      <c r="AX389" s="409"/>
      <c r="AY389" s="409"/>
      <c r="AZ389" s="409"/>
      <c r="BA389" s="409"/>
    </row>
    <row r="390" spans="1:53" s="42" customFormat="1" ht="8.25" customHeight="1">
      <c r="A390" s="437" t="s">
        <v>29</v>
      </c>
      <c r="B390" s="438"/>
      <c r="C390" s="439" t="s">
        <v>637</v>
      </c>
      <c r="D390" s="440"/>
      <c r="E390" s="440"/>
      <c r="F390" s="440"/>
      <c r="G390" s="441"/>
      <c r="H390" s="46" t="s">
        <v>28</v>
      </c>
      <c r="I390" s="38">
        <v>32.621000000000002</v>
      </c>
      <c r="J390" s="38">
        <v>20.724</v>
      </c>
      <c r="K390" s="38"/>
      <c r="L390" s="38"/>
      <c r="M390" s="38"/>
      <c r="N390" s="38"/>
      <c r="O390" s="38"/>
      <c r="P390" s="173"/>
      <c r="Q390" s="173"/>
      <c r="R390" s="173"/>
      <c r="S390" s="173"/>
      <c r="T390" s="173">
        <v>14.86</v>
      </c>
      <c r="U390" s="173">
        <v>0</v>
      </c>
      <c r="V390" s="173">
        <v>2.2916599999999998</v>
      </c>
      <c r="W390" s="173">
        <v>0</v>
      </c>
      <c r="X390" s="173">
        <v>19.707000000000001</v>
      </c>
      <c r="Y390" s="177">
        <v>4.0872591699999985</v>
      </c>
      <c r="Z390" s="173">
        <v>21.93</v>
      </c>
      <c r="AA390" s="173"/>
      <c r="AB390" s="173">
        <v>24.22750011568813</v>
      </c>
      <c r="AC390" s="173">
        <v>0</v>
      </c>
      <c r="AD390" s="173">
        <v>24.348799944315626</v>
      </c>
      <c r="AE390" s="173" t="e">
        <v>#VALUE!</v>
      </c>
      <c r="AF390" s="173">
        <v>24.059859542088198</v>
      </c>
      <c r="AG390" s="173">
        <v>-28.153600000000001</v>
      </c>
      <c r="AH390" s="173">
        <v>24.419708794143862</v>
      </c>
      <c r="AI390" s="173">
        <v>-28.50153879645385</v>
      </c>
      <c r="AJ390" s="173">
        <v>24.157740297767852</v>
      </c>
      <c r="AK390" s="173"/>
      <c r="AL390" s="97">
        <v>121.21360869400368</v>
      </c>
      <c r="AM390" s="46"/>
      <c r="AN390" s="38"/>
      <c r="AO390" s="92"/>
      <c r="AP390" s="92"/>
      <c r="AQ390" s="400"/>
      <c r="AT390" s="181"/>
      <c r="AU390" s="181"/>
      <c r="AV390" s="181"/>
      <c r="AX390" s="402"/>
      <c r="AY390" s="402"/>
    </row>
    <row r="391" spans="1:53" s="42" customFormat="1" ht="16.5" customHeight="1" outlineLevel="1">
      <c r="A391" s="437" t="s">
        <v>31</v>
      </c>
      <c r="B391" s="438"/>
      <c r="C391" s="439" t="s">
        <v>638</v>
      </c>
      <c r="D391" s="440"/>
      <c r="E391" s="440"/>
      <c r="F391" s="440"/>
      <c r="G391" s="441"/>
      <c r="H391" s="46" t="s">
        <v>28</v>
      </c>
      <c r="I391" s="38">
        <v>0</v>
      </c>
      <c r="J391" s="38">
        <v>0</v>
      </c>
      <c r="K391" s="38">
        <v>0</v>
      </c>
      <c r="L391" s="38"/>
      <c r="M391" s="38"/>
      <c r="N391" s="38"/>
      <c r="O391" s="38"/>
      <c r="P391" s="173"/>
      <c r="Q391" s="173"/>
      <c r="R391" s="173"/>
      <c r="S391" s="173"/>
      <c r="T391" s="173">
        <v>0</v>
      </c>
      <c r="U391" s="173">
        <v>0</v>
      </c>
      <c r="V391" s="173">
        <v>0</v>
      </c>
      <c r="W391" s="173">
        <v>0</v>
      </c>
      <c r="X391" s="173">
        <v>0</v>
      </c>
      <c r="Y391" s="173"/>
      <c r="Z391" s="173"/>
      <c r="AA391" s="173"/>
      <c r="AB391" s="173"/>
      <c r="AC391" s="173"/>
      <c r="AD391" s="173"/>
      <c r="AE391" s="173"/>
      <c r="AF391" s="173"/>
      <c r="AG391" s="173"/>
      <c r="AH391" s="173"/>
      <c r="AI391" s="173"/>
      <c r="AJ391" s="173"/>
      <c r="AK391" s="173"/>
      <c r="AL391" s="97">
        <v>0</v>
      </c>
      <c r="AM391" s="46"/>
      <c r="AN391" s="38"/>
      <c r="AO391" s="92"/>
      <c r="AP391" s="92"/>
      <c r="AQ391" s="139"/>
      <c r="AT391" s="181"/>
      <c r="AU391" s="181"/>
      <c r="AV391" s="181"/>
    </row>
    <row r="392" spans="1:53" s="42" customFormat="1" ht="8.25" hidden="1" customHeight="1" outlineLevel="2">
      <c r="A392" s="437" t="s">
        <v>639</v>
      </c>
      <c r="B392" s="438"/>
      <c r="C392" s="439" t="s">
        <v>640</v>
      </c>
      <c r="D392" s="440"/>
      <c r="E392" s="440"/>
      <c r="F392" s="441"/>
      <c r="G392" s="158"/>
      <c r="H392" s="46" t="s">
        <v>28</v>
      </c>
      <c r="I392" s="38">
        <v>0</v>
      </c>
      <c r="J392" s="38">
        <v>0</v>
      </c>
      <c r="K392" s="38">
        <v>0</v>
      </c>
      <c r="L392" s="38"/>
      <c r="M392" s="38"/>
      <c r="N392" s="38"/>
      <c r="O392" s="38"/>
      <c r="P392" s="173"/>
      <c r="Q392" s="173"/>
      <c r="R392" s="173"/>
      <c r="S392" s="173"/>
      <c r="T392" s="173">
        <v>0</v>
      </c>
      <c r="U392" s="173">
        <v>0</v>
      </c>
      <c r="V392" s="173">
        <v>0</v>
      </c>
      <c r="W392" s="173">
        <v>0</v>
      </c>
      <c r="X392" s="173">
        <v>0</v>
      </c>
      <c r="Y392" s="173">
        <v>0</v>
      </c>
      <c r="Z392" s="173"/>
      <c r="AA392" s="173"/>
      <c r="AB392" s="173"/>
      <c r="AC392" s="173"/>
      <c r="AD392" s="173"/>
      <c r="AE392" s="173"/>
      <c r="AF392" s="173"/>
      <c r="AG392" s="173"/>
      <c r="AH392" s="173"/>
      <c r="AI392" s="173"/>
      <c r="AJ392" s="173"/>
      <c r="AK392" s="173"/>
      <c r="AL392" s="97">
        <v>0</v>
      </c>
      <c r="AM392" s="142">
        <v>0</v>
      </c>
      <c r="AN392" s="38"/>
      <c r="AO392" s="48"/>
      <c r="AP392" s="48"/>
      <c r="AQ392" s="139"/>
      <c r="AT392" s="181"/>
      <c r="AU392" s="181"/>
      <c r="AV392" s="181"/>
    </row>
    <row r="393" spans="1:53" s="42" customFormat="1" ht="16.5" hidden="1" customHeight="1" outlineLevel="2">
      <c r="A393" s="437" t="s">
        <v>641</v>
      </c>
      <c r="B393" s="438"/>
      <c r="C393" s="439" t="s">
        <v>32</v>
      </c>
      <c r="D393" s="440"/>
      <c r="E393" s="440"/>
      <c r="F393" s="441"/>
      <c r="G393" s="159"/>
      <c r="H393" s="46" t="s">
        <v>28</v>
      </c>
      <c r="I393" s="38">
        <v>0</v>
      </c>
      <c r="J393" s="38">
        <v>0</v>
      </c>
      <c r="K393" s="38">
        <v>0</v>
      </c>
      <c r="L393" s="38"/>
      <c r="M393" s="38"/>
      <c r="N393" s="38"/>
      <c r="O393" s="38"/>
      <c r="P393" s="173"/>
      <c r="Q393" s="173"/>
      <c r="R393" s="173"/>
      <c r="S393" s="173"/>
      <c r="T393" s="173">
        <v>0</v>
      </c>
      <c r="U393" s="173">
        <v>0</v>
      </c>
      <c r="V393" s="173">
        <v>0</v>
      </c>
      <c r="W393" s="173">
        <v>0</v>
      </c>
      <c r="X393" s="173">
        <v>0</v>
      </c>
      <c r="Y393" s="173">
        <v>0</v>
      </c>
      <c r="Z393" s="173"/>
      <c r="AA393" s="173"/>
      <c r="AB393" s="173"/>
      <c r="AC393" s="173"/>
      <c r="AD393" s="173"/>
      <c r="AE393" s="173"/>
      <c r="AF393" s="173"/>
      <c r="AG393" s="173"/>
      <c r="AH393" s="173"/>
      <c r="AI393" s="173"/>
      <c r="AJ393" s="173"/>
      <c r="AK393" s="173"/>
      <c r="AL393" s="97">
        <v>0</v>
      </c>
      <c r="AM393" s="142">
        <v>0</v>
      </c>
      <c r="AN393" s="38"/>
      <c r="AO393" s="48"/>
      <c r="AP393" s="48"/>
      <c r="AQ393" s="139"/>
      <c r="AT393" s="181"/>
      <c r="AU393" s="181"/>
      <c r="AV393" s="181"/>
    </row>
    <row r="394" spans="1:53" s="42" customFormat="1" ht="16.5" hidden="1" customHeight="1" outlineLevel="2">
      <c r="A394" s="437" t="s">
        <v>642</v>
      </c>
      <c r="B394" s="438"/>
      <c r="C394" s="439" t="s">
        <v>34</v>
      </c>
      <c r="D394" s="440"/>
      <c r="E394" s="440"/>
      <c r="F394" s="440"/>
      <c r="G394" s="160"/>
      <c r="H394" s="46" t="s">
        <v>28</v>
      </c>
      <c r="I394" s="38">
        <v>0</v>
      </c>
      <c r="J394" s="38">
        <v>0</v>
      </c>
      <c r="K394" s="38">
        <v>0</v>
      </c>
      <c r="L394" s="38"/>
      <c r="M394" s="38"/>
      <c r="N394" s="38"/>
      <c r="O394" s="38"/>
      <c r="P394" s="173"/>
      <c r="Q394" s="173"/>
      <c r="R394" s="173"/>
      <c r="S394" s="173"/>
      <c r="T394" s="173">
        <v>0</v>
      </c>
      <c r="U394" s="173">
        <v>0</v>
      </c>
      <c r="V394" s="173">
        <v>0</v>
      </c>
      <c r="W394" s="173">
        <v>0</v>
      </c>
      <c r="X394" s="173">
        <v>0</v>
      </c>
      <c r="Y394" s="173">
        <v>0</v>
      </c>
      <c r="Z394" s="173"/>
      <c r="AA394" s="173"/>
      <c r="AB394" s="173"/>
      <c r="AC394" s="173"/>
      <c r="AD394" s="173"/>
      <c r="AE394" s="173"/>
      <c r="AF394" s="173"/>
      <c r="AG394" s="173"/>
      <c r="AH394" s="173"/>
      <c r="AI394" s="173"/>
      <c r="AJ394" s="173"/>
      <c r="AK394" s="173"/>
      <c r="AL394" s="97">
        <v>0</v>
      </c>
      <c r="AM394" s="142">
        <v>0</v>
      </c>
      <c r="AN394" s="38"/>
      <c r="AO394" s="48"/>
      <c r="AP394" s="48"/>
      <c r="AQ394" s="139"/>
      <c r="AT394" s="181"/>
      <c r="AU394" s="181"/>
      <c r="AV394" s="181"/>
    </row>
    <row r="395" spans="1:53" s="42" customFormat="1" ht="16.5" hidden="1" customHeight="1" outlineLevel="2">
      <c r="A395" s="437" t="s">
        <v>643</v>
      </c>
      <c r="B395" s="438"/>
      <c r="C395" s="439" t="s">
        <v>36</v>
      </c>
      <c r="D395" s="440"/>
      <c r="E395" s="440"/>
      <c r="F395" s="440"/>
      <c r="G395" s="160"/>
      <c r="H395" s="46" t="s">
        <v>28</v>
      </c>
      <c r="I395" s="38">
        <v>0</v>
      </c>
      <c r="J395" s="38">
        <v>0</v>
      </c>
      <c r="K395" s="38">
        <v>0</v>
      </c>
      <c r="L395" s="38"/>
      <c r="M395" s="38"/>
      <c r="N395" s="38"/>
      <c r="O395" s="38"/>
      <c r="P395" s="173"/>
      <c r="Q395" s="173"/>
      <c r="R395" s="173"/>
      <c r="S395" s="173"/>
      <c r="T395" s="173">
        <v>0</v>
      </c>
      <c r="U395" s="173">
        <v>0</v>
      </c>
      <c r="V395" s="173">
        <v>0</v>
      </c>
      <c r="W395" s="173">
        <v>0</v>
      </c>
      <c r="X395" s="173">
        <v>0</v>
      </c>
      <c r="Y395" s="173">
        <v>0</v>
      </c>
      <c r="Z395" s="173"/>
      <c r="AA395" s="173"/>
      <c r="AB395" s="173"/>
      <c r="AC395" s="173"/>
      <c r="AD395" s="173"/>
      <c r="AE395" s="173"/>
      <c r="AF395" s="173"/>
      <c r="AG395" s="173"/>
      <c r="AH395" s="173"/>
      <c r="AI395" s="173"/>
      <c r="AJ395" s="173"/>
      <c r="AK395" s="173"/>
      <c r="AL395" s="97">
        <v>0</v>
      </c>
      <c r="AM395" s="142">
        <v>0</v>
      </c>
      <c r="AN395" s="38"/>
      <c r="AO395" s="48"/>
      <c r="AP395" s="48"/>
      <c r="AQ395" s="139"/>
      <c r="AT395" s="181"/>
      <c r="AU395" s="181"/>
      <c r="AV395" s="181"/>
    </row>
    <row r="396" spans="1:53" s="42" customFormat="1" ht="8.25" hidden="1" customHeight="1" outlineLevel="2">
      <c r="A396" s="437" t="s">
        <v>644</v>
      </c>
      <c r="B396" s="438"/>
      <c r="C396" s="439" t="s">
        <v>645</v>
      </c>
      <c r="D396" s="440"/>
      <c r="E396" s="440"/>
      <c r="F396" s="440"/>
      <c r="G396" s="161"/>
      <c r="H396" s="46" t="s">
        <v>28</v>
      </c>
      <c r="I396" s="38">
        <v>0</v>
      </c>
      <c r="J396" s="38">
        <v>0</v>
      </c>
      <c r="K396" s="38">
        <v>0</v>
      </c>
      <c r="L396" s="38"/>
      <c r="M396" s="38"/>
      <c r="N396" s="38"/>
      <c r="O396" s="38"/>
      <c r="P396" s="173"/>
      <c r="Q396" s="173"/>
      <c r="R396" s="173"/>
      <c r="S396" s="173"/>
      <c r="T396" s="173">
        <v>0</v>
      </c>
      <c r="U396" s="173">
        <v>0</v>
      </c>
      <c r="V396" s="173">
        <v>0</v>
      </c>
      <c r="W396" s="173">
        <v>0</v>
      </c>
      <c r="X396" s="173">
        <v>0</v>
      </c>
      <c r="Y396" s="173">
        <v>0</v>
      </c>
      <c r="Z396" s="173"/>
      <c r="AA396" s="173"/>
      <c r="AB396" s="173"/>
      <c r="AC396" s="173"/>
      <c r="AD396" s="173"/>
      <c r="AE396" s="173"/>
      <c r="AF396" s="173"/>
      <c r="AG396" s="173"/>
      <c r="AH396" s="173"/>
      <c r="AI396" s="173"/>
      <c r="AJ396" s="173"/>
      <c r="AK396" s="173"/>
      <c r="AL396" s="97">
        <v>0</v>
      </c>
      <c r="AM396" s="142">
        <v>0</v>
      </c>
      <c r="AN396" s="38"/>
      <c r="AO396" s="48"/>
      <c r="AP396" s="48"/>
      <c r="AQ396" s="139"/>
      <c r="AT396" s="181"/>
      <c r="AU396" s="181"/>
      <c r="AV396" s="181"/>
    </row>
    <row r="397" spans="1:53" s="42" customFormat="1" ht="8.25" customHeight="1" outlineLevel="1" collapsed="1">
      <c r="A397" s="437" t="s">
        <v>646</v>
      </c>
      <c r="B397" s="438"/>
      <c r="C397" s="439" t="s">
        <v>647</v>
      </c>
      <c r="D397" s="440"/>
      <c r="E397" s="440"/>
      <c r="F397" s="440"/>
      <c r="G397" s="441"/>
      <c r="H397" s="46" t="s">
        <v>28</v>
      </c>
      <c r="I397" s="38"/>
      <c r="J397" s="38"/>
      <c r="K397" s="38"/>
      <c r="L397" s="38"/>
      <c r="M397" s="38"/>
      <c r="N397" s="38"/>
      <c r="O397" s="38"/>
      <c r="P397" s="173"/>
      <c r="Q397" s="173"/>
      <c r="R397" s="173"/>
      <c r="S397" s="173"/>
      <c r="T397" s="173"/>
      <c r="U397" s="173"/>
      <c r="V397" s="173"/>
      <c r="W397" s="173"/>
      <c r="X397" s="173"/>
      <c r="Y397" s="173"/>
      <c r="Z397" s="173"/>
      <c r="AA397" s="173"/>
      <c r="AB397" s="173"/>
      <c r="AC397" s="173"/>
      <c r="AD397" s="173"/>
      <c r="AE397" s="173"/>
      <c r="AF397" s="173"/>
      <c r="AG397" s="173"/>
      <c r="AH397" s="173"/>
      <c r="AI397" s="173"/>
      <c r="AJ397" s="173"/>
      <c r="AK397" s="173"/>
      <c r="AL397" s="97">
        <v>0</v>
      </c>
      <c r="AM397" s="46"/>
      <c r="AN397" s="38"/>
      <c r="AO397" s="92"/>
      <c r="AP397" s="92"/>
      <c r="AQ397" s="139"/>
      <c r="AT397" s="181"/>
      <c r="AU397" s="181"/>
      <c r="AV397" s="181"/>
    </row>
    <row r="398" spans="1:53" s="42" customFormat="1" ht="8.25" hidden="1" customHeight="1" outlineLevel="2">
      <c r="A398" s="437" t="s">
        <v>648</v>
      </c>
      <c r="B398" s="438"/>
      <c r="C398" s="439" t="s">
        <v>649</v>
      </c>
      <c r="D398" s="440"/>
      <c r="E398" s="440"/>
      <c r="F398" s="440"/>
      <c r="G398" s="441"/>
      <c r="H398" s="46" t="s">
        <v>28</v>
      </c>
      <c r="I398" s="38">
        <v>0</v>
      </c>
      <c r="J398" s="38">
        <v>0</v>
      </c>
      <c r="K398" s="38">
        <v>0</v>
      </c>
      <c r="L398" s="38"/>
      <c r="M398" s="38"/>
      <c r="N398" s="38"/>
      <c r="O398" s="38"/>
      <c r="P398" s="173"/>
      <c r="Q398" s="173"/>
      <c r="R398" s="173"/>
      <c r="S398" s="173"/>
      <c r="T398" s="173">
        <v>0</v>
      </c>
      <c r="U398" s="173">
        <v>0</v>
      </c>
      <c r="V398" s="173">
        <v>0</v>
      </c>
      <c r="W398" s="173">
        <v>0</v>
      </c>
      <c r="X398" s="173">
        <v>0</v>
      </c>
      <c r="Y398" s="173">
        <v>0</v>
      </c>
      <c r="Z398" s="173"/>
      <c r="AA398" s="173"/>
      <c r="AB398" s="173"/>
      <c r="AC398" s="173"/>
      <c r="AD398" s="173"/>
      <c r="AE398" s="173"/>
      <c r="AF398" s="173"/>
      <c r="AG398" s="173"/>
      <c r="AH398" s="173"/>
      <c r="AI398" s="173"/>
      <c r="AJ398" s="173"/>
      <c r="AK398" s="173"/>
      <c r="AL398" s="97">
        <v>0</v>
      </c>
      <c r="AM398" s="142">
        <v>0</v>
      </c>
      <c r="AN398" s="38"/>
      <c r="AO398" s="48"/>
      <c r="AP398" s="48"/>
      <c r="AQ398" s="139"/>
      <c r="AT398" s="181"/>
      <c r="AU398" s="181"/>
      <c r="AV398" s="181"/>
    </row>
    <row r="399" spans="1:53" s="42" customFormat="1" ht="8.25" customHeight="1" outlineLevel="1" collapsed="1">
      <c r="A399" s="437" t="s">
        <v>650</v>
      </c>
      <c r="B399" s="438"/>
      <c r="C399" s="439" t="s">
        <v>651</v>
      </c>
      <c r="D399" s="440"/>
      <c r="E399" s="440"/>
      <c r="F399" s="440"/>
      <c r="G399" s="441"/>
      <c r="H399" s="46" t="s">
        <v>28</v>
      </c>
      <c r="I399" s="38">
        <v>0</v>
      </c>
      <c r="J399" s="38">
        <v>0</v>
      </c>
      <c r="K399" s="38">
        <v>0</v>
      </c>
      <c r="L399" s="38"/>
      <c r="M399" s="38"/>
      <c r="N399" s="38"/>
      <c r="O399" s="38"/>
      <c r="P399" s="173"/>
      <c r="Q399" s="173"/>
      <c r="R399" s="173"/>
      <c r="S399" s="173"/>
      <c r="T399" s="173">
        <v>0</v>
      </c>
      <c r="U399" s="173">
        <v>0</v>
      </c>
      <c r="V399" s="173">
        <v>0</v>
      </c>
      <c r="W399" s="173">
        <v>0</v>
      </c>
      <c r="X399" s="173">
        <v>0</v>
      </c>
      <c r="Y399" s="173"/>
      <c r="Z399" s="173"/>
      <c r="AA399" s="173"/>
      <c r="AB399" s="173"/>
      <c r="AC399" s="173"/>
      <c r="AD399" s="173"/>
      <c r="AE399" s="173"/>
      <c r="AF399" s="173"/>
      <c r="AG399" s="173"/>
      <c r="AH399" s="173"/>
      <c r="AI399" s="173"/>
      <c r="AJ399" s="173"/>
      <c r="AK399" s="173"/>
      <c r="AL399" s="97">
        <v>0</v>
      </c>
      <c r="AM399" s="46"/>
      <c r="AN399" s="38"/>
      <c r="AO399" s="92"/>
      <c r="AP399" s="92"/>
      <c r="AQ399" s="139"/>
      <c r="AT399" s="181"/>
      <c r="AU399" s="181"/>
      <c r="AV399" s="181"/>
    </row>
    <row r="400" spans="1:53" s="42" customFormat="1" ht="16.5" hidden="1" customHeight="1" outlineLevel="2">
      <c r="A400" s="437" t="s">
        <v>652</v>
      </c>
      <c r="B400" s="438"/>
      <c r="C400" s="439" t="s">
        <v>653</v>
      </c>
      <c r="D400" s="440"/>
      <c r="E400" s="440"/>
      <c r="F400" s="440"/>
      <c r="G400" s="441"/>
      <c r="H400" s="46" t="s">
        <v>28</v>
      </c>
      <c r="I400" s="38">
        <v>0</v>
      </c>
      <c r="J400" s="38">
        <v>0</v>
      </c>
      <c r="K400" s="38">
        <v>0</v>
      </c>
      <c r="L400" s="38"/>
      <c r="M400" s="38"/>
      <c r="N400" s="38"/>
      <c r="O400" s="38"/>
      <c r="P400" s="173"/>
      <c r="Q400" s="173"/>
      <c r="R400" s="173"/>
      <c r="S400" s="173"/>
      <c r="T400" s="173">
        <v>0</v>
      </c>
      <c r="U400" s="173">
        <v>0</v>
      </c>
      <c r="V400" s="173">
        <v>0</v>
      </c>
      <c r="W400" s="173">
        <v>0</v>
      </c>
      <c r="X400" s="173">
        <v>0</v>
      </c>
      <c r="Y400" s="173"/>
      <c r="Z400" s="173"/>
      <c r="AA400" s="173"/>
      <c r="AB400" s="173"/>
      <c r="AC400" s="173"/>
      <c r="AD400" s="173"/>
      <c r="AE400" s="173"/>
      <c r="AF400" s="173"/>
      <c r="AG400" s="173"/>
      <c r="AH400" s="173"/>
      <c r="AI400" s="173"/>
      <c r="AJ400" s="173"/>
      <c r="AK400" s="173"/>
      <c r="AL400" s="97">
        <v>0</v>
      </c>
      <c r="AM400" s="46"/>
      <c r="AN400" s="38"/>
      <c r="AO400" s="92"/>
      <c r="AP400" s="92"/>
      <c r="AQ400" s="139"/>
      <c r="AT400" s="181"/>
      <c r="AU400" s="181"/>
      <c r="AV400" s="181"/>
    </row>
    <row r="401" spans="1:48" s="42" customFormat="1" ht="8.25" hidden="1" customHeight="1" outlineLevel="2">
      <c r="A401" s="437" t="s">
        <v>654</v>
      </c>
      <c r="B401" s="438"/>
      <c r="C401" s="439" t="s">
        <v>655</v>
      </c>
      <c r="D401" s="440"/>
      <c r="E401" s="440"/>
      <c r="F401" s="440"/>
      <c r="G401" s="441"/>
      <c r="H401" s="46" t="s">
        <v>28</v>
      </c>
      <c r="I401" s="38">
        <v>0</v>
      </c>
      <c r="J401" s="38">
        <v>0</v>
      </c>
      <c r="K401" s="38">
        <v>0</v>
      </c>
      <c r="L401" s="38"/>
      <c r="M401" s="38"/>
      <c r="N401" s="38"/>
      <c r="O401" s="38"/>
      <c r="P401" s="173"/>
      <c r="Q401" s="173"/>
      <c r="R401" s="173"/>
      <c r="S401" s="173"/>
      <c r="T401" s="173">
        <v>0</v>
      </c>
      <c r="U401" s="173">
        <v>0</v>
      </c>
      <c r="V401" s="173">
        <v>0</v>
      </c>
      <c r="W401" s="173">
        <v>0</v>
      </c>
      <c r="X401" s="173">
        <v>0</v>
      </c>
      <c r="Y401" s="173"/>
      <c r="Z401" s="173"/>
      <c r="AA401" s="173"/>
      <c r="AB401" s="173"/>
      <c r="AC401" s="173"/>
      <c r="AD401" s="173"/>
      <c r="AE401" s="173"/>
      <c r="AF401" s="173"/>
      <c r="AG401" s="173"/>
      <c r="AH401" s="173"/>
      <c r="AI401" s="173"/>
      <c r="AJ401" s="173"/>
      <c r="AK401" s="173"/>
      <c r="AL401" s="97">
        <v>0</v>
      </c>
      <c r="AM401" s="46"/>
      <c r="AN401" s="38"/>
      <c r="AO401" s="92"/>
      <c r="AP401" s="92"/>
      <c r="AQ401" s="139"/>
      <c r="AT401" s="181"/>
      <c r="AU401" s="181"/>
      <c r="AV401" s="181"/>
    </row>
    <row r="402" spans="1:48" s="42" customFormat="1" ht="8.25" customHeight="1" outlineLevel="1" collapsed="1">
      <c r="A402" s="437" t="s">
        <v>656</v>
      </c>
      <c r="B402" s="438"/>
      <c r="C402" s="439" t="s">
        <v>657</v>
      </c>
      <c r="D402" s="440"/>
      <c r="E402" s="440"/>
      <c r="F402" s="440"/>
      <c r="G402" s="441"/>
      <c r="H402" s="46" t="s">
        <v>28</v>
      </c>
      <c r="I402" s="38">
        <v>0</v>
      </c>
      <c r="J402" s="38">
        <v>0</v>
      </c>
      <c r="K402" s="38">
        <v>0</v>
      </c>
      <c r="L402" s="38"/>
      <c r="M402" s="38"/>
      <c r="N402" s="38"/>
      <c r="O402" s="38"/>
      <c r="P402" s="173"/>
      <c r="Q402" s="173"/>
      <c r="R402" s="173"/>
      <c r="S402" s="173"/>
      <c r="T402" s="173">
        <v>0</v>
      </c>
      <c r="U402" s="173">
        <v>0</v>
      </c>
      <c r="V402" s="173">
        <v>0</v>
      </c>
      <c r="W402" s="173">
        <v>0</v>
      </c>
      <c r="X402" s="173">
        <v>0</v>
      </c>
      <c r="Y402" s="173"/>
      <c r="Z402" s="173"/>
      <c r="AA402" s="173"/>
      <c r="AB402" s="173"/>
      <c r="AC402" s="173"/>
      <c r="AD402" s="173"/>
      <c r="AE402" s="173"/>
      <c r="AF402" s="173"/>
      <c r="AG402" s="173"/>
      <c r="AH402" s="173"/>
      <c r="AI402" s="173"/>
      <c r="AJ402" s="173"/>
      <c r="AK402" s="173"/>
      <c r="AL402" s="97">
        <v>0</v>
      </c>
      <c r="AM402" s="46"/>
      <c r="AN402" s="38"/>
      <c r="AO402" s="92"/>
      <c r="AP402" s="92"/>
      <c r="AQ402" s="139"/>
      <c r="AT402" s="181"/>
      <c r="AU402" s="181"/>
      <c r="AV402" s="181"/>
    </row>
    <row r="403" spans="1:48" s="42" customFormat="1" ht="8.25" hidden="1" customHeight="1" outlineLevel="1">
      <c r="A403" s="437" t="s">
        <v>658</v>
      </c>
      <c r="B403" s="438"/>
      <c r="C403" s="439" t="s">
        <v>655</v>
      </c>
      <c r="D403" s="440"/>
      <c r="E403" s="440"/>
      <c r="F403" s="440"/>
      <c r="G403" s="441"/>
      <c r="H403" s="46" t="s">
        <v>28</v>
      </c>
      <c r="I403" s="38">
        <v>0</v>
      </c>
      <c r="J403" s="38">
        <v>0</v>
      </c>
      <c r="K403" s="38">
        <v>0</v>
      </c>
      <c r="L403" s="38"/>
      <c r="M403" s="38"/>
      <c r="N403" s="38"/>
      <c r="O403" s="38"/>
      <c r="P403" s="173"/>
      <c r="Q403" s="173"/>
      <c r="R403" s="173"/>
      <c r="S403" s="173"/>
      <c r="T403" s="173">
        <v>0</v>
      </c>
      <c r="U403" s="173">
        <v>0</v>
      </c>
      <c r="V403" s="173">
        <v>0</v>
      </c>
      <c r="W403" s="173">
        <v>0</v>
      </c>
      <c r="X403" s="173">
        <v>0</v>
      </c>
      <c r="Y403" s="173"/>
      <c r="Z403" s="173"/>
      <c r="AA403" s="173"/>
      <c r="AB403" s="173"/>
      <c r="AC403" s="173"/>
      <c r="AD403" s="173"/>
      <c r="AE403" s="173"/>
      <c r="AF403" s="173"/>
      <c r="AG403" s="173"/>
      <c r="AH403" s="173"/>
      <c r="AI403" s="173"/>
      <c r="AJ403" s="173"/>
      <c r="AK403" s="173"/>
      <c r="AL403" s="97">
        <v>0</v>
      </c>
      <c r="AM403" s="46"/>
      <c r="AN403" s="38"/>
      <c r="AO403" s="92"/>
      <c r="AP403" s="92"/>
      <c r="AQ403" s="139"/>
      <c r="AT403" s="181"/>
      <c r="AU403" s="181"/>
      <c r="AV403" s="181"/>
    </row>
    <row r="404" spans="1:48" s="42" customFormat="1" ht="8.25" customHeight="1" outlineLevel="2">
      <c r="A404" s="437" t="s">
        <v>659</v>
      </c>
      <c r="B404" s="438"/>
      <c r="C404" s="439" t="s">
        <v>660</v>
      </c>
      <c r="D404" s="440"/>
      <c r="E404" s="440"/>
      <c r="F404" s="440"/>
      <c r="G404" s="441"/>
      <c r="H404" s="46" t="s">
        <v>28</v>
      </c>
      <c r="I404" s="38">
        <v>0</v>
      </c>
      <c r="J404" s="38">
        <v>0</v>
      </c>
      <c r="K404" s="38">
        <v>0</v>
      </c>
      <c r="L404" s="38"/>
      <c r="M404" s="38"/>
      <c r="N404" s="38"/>
      <c r="O404" s="38"/>
      <c r="P404" s="173"/>
      <c r="Q404" s="173"/>
      <c r="R404" s="173"/>
      <c r="S404" s="173"/>
      <c r="T404" s="173">
        <v>0</v>
      </c>
      <c r="U404" s="173">
        <v>0</v>
      </c>
      <c r="V404" s="173">
        <v>0</v>
      </c>
      <c r="W404" s="173">
        <v>0</v>
      </c>
      <c r="X404" s="173">
        <v>0</v>
      </c>
      <c r="Y404" s="173"/>
      <c r="Z404" s="173"/>
      <c r="AA404" s="173"/>
      <c r="AB404" s="173"/>
      <c r="AC404" s="173"/>
      <c r="AD404" s="173"/>
      <c r="AE404" s="173"/>
      <c r="AF404" s="173"/>
      <c r="AG404" s="173"/>
      <c r="AH404" s="173"/>
      <c r="AI404" s="173"/>
      <c r="AJ404" s="173"/>
      <c r="AK404" s="173"/>
      <c r="AL404" s="97">
        <v>0</v>
      </c>
      <c r="AM404" s="46"/>
      <c r="AN404" s="38"/>
      <c r="AO404" s="92"/>
      <c r="AP404" s="92"/>
      <c r="AQ404" s="139"/>
      <c r="AT404" s="181"/>
      <c r="AU404" s="181"/>
      <c r="AV404" s="181"/>
    </row>
    <row r="405" spans="1:48" s="42" customFormat="1" ht="8.25" customHeight="1" outlineLevel="2">
      <c r="A405" s="437" t="s">
        <v>661</v>
      </c>
      <c r="B405" s="438"/>
      <c r="C405" s="439" t="s">
        <v>466</v>
      </c>
      <c r="D405" s="440"/>
      <c r="E405" s="440"/>
      <c r="F405" s="440"/>
      <c r="G405" s="441"/>
      <c r="H405" s="46" t="s">
        <v>28</v>
      </c>
      <c r="I405" s="38">
        <v>0</v>
      </c>
      <c r="J405" s="38">
        <v>0</v>
      </c>
      <c r="K405" s="38">
        <v>0</v>
      </c>
      <c r="L405" s="38"/>
      <c r="M405" s="38"/>
      <c r="N405" s="38"/>
      <c r="O405" s="38"/>
      <c r="P405" s="173"/>
      <c r="Q405" s="173"/>
      <c r="R405" s="173"/>
      <c r="S405" s="173"/>
      <c r="T405" s="173">
        <v>0</v>
      </c>
      <c r="U405" s="173">
        <v>0</v>
      </c>
      <c r="V405" s="173">
        <v>0</v>
      </c>
      <c r="W405" s="173">
        <v>0</v>
      </c>
      <c r="X405" s="173">
        <v>0</v>
      </c>
      <c r="Y405" s="173"/>
      <c r="Z405" s="173"/>
      <c r="AA405" s="173"/>
      <c r="AB405" s="173"/>
      <c r="AC405" s="173"/>
      <c r="AD405" s="173"/>
      <c r="AE405" s="173"/>
      <c r="AF405" s="173"/>
      <c r="AG405" s="173"/>
      <c r="AH405" s="173"/>
      <c r="AI405" s="173"/>
      <c r="AJ405" s="173"/>
      <c r="AK405" s="173"/>
      <c r="AL405" s="97">
        <v>0</v>
      </c>
      <c r="AM405" s="46"/>
      <c r="AN405" s="38"/>
      <c r="AO405" s="92"/>
      <c r="AP405" s="92"/>
      <c r="AQ405" s="139"/>
      <c r="AT405" s="181"/>
      <c r="AU405" s="181"/>
      <c r="AV405" s="181"/>
    </row>
    <row r="406" spans="1:48" s="42" customFormat="1" ht="18.75" customHeight="1" outlineLevel="2">
      <c r="A406" s="437" t="s">
        <v>662</v>
      </c>
      <c r="B406" s="438"/>
      <c r="C406" s="439" t="s">
        <v>663</v>
      </c>
      <c r="D406" s="440"/>
      <c r="E406" s="440"/>
      <c r="F406" s="440"/>
      <c r="G406" s="441"/>
      <c r="H406" s="46" t="s">
        <v>28</v>
      </c>
      <c r="I406" s="38">
        <v>0</v>
      </c>
      <c r="J406" s="38">
        <v>0</v>
      </c>
      <c r="K406" s="38">
        <v>0</v>
      </c>
      <c r="L406" s="38"/>
      <c r="M406" s="38"/>
      <c r="N406" s="38"/>
      <c r="O406" s="38"/>
      <c r="P406" s="173"/>
      <c r="Q406" s="173"/>
      <c r="R406" s="173"/>
      <c r="S406" s="173"/>
      <c r="T406" s="173">
        <v>0</v>
      </c>
      <c r="U406" s="173">
        <v>0</v>
      </c>
      <c r="V406" s="173">
        <v>0</v>
      </c>
      <c r="W406" s="173">
        <v>0</v>
      </c>
      <c r="X406" s="173">
        <v>0</v>
      </c>
      <c r="Y406" s="173"/>
      <c r="Z406" s="173"/>
      <c r="AA406" s="173"/>
      <c r="AB406" s="173"/>
      <c r="AC406" s="173"/>
      <c r="AD406" s="173"/>
      <c r="AE406" s="173"/>
      <c r="AF406" s="173"/>
      <c r="AG406" s="173"/>
      <c r="AH406" s="173"/>
      <c r="AI406" s="173"/>
      <c r="AJ406" s="173"/>
      <c r="AK406" s="173"/>
      <c r="AL406" s="97">
        <v>0</v>
      </c>
      <c r="AM406" s="46"/>
      <c r="AN406" s="38"/>
      <c r="AO406" s="92"/>
      <c r="AP406" s="92"/>
      <c r="AQ406" s="139"/>
      <c r="AT406" s="181"/>
      <c r="AU406" s="181"/>
      <c r="AV406" s="181"/>
    </row>
    <row r="407" spans="1:48" s="42" customFormat="1" ht="8.25" customHeight="1" outlineLevel="2">
      <c r="A407" s="437" t="s">
        <v>664</v>
      </c>
      <c r="B407" s="438"/>
      <c r="C407" s="439" t="s">
        <v>54</v>
      </c>
      <c r="D407" s="440"/>
      <c r="E407" s="440"/>
      <c r="F407" s="440"/>
      <c r="G407" s="441"/>
      <c r="H407" s="46" t="s">
        <v>28</v>
      </c>
      <c r="I407" s="38">
        <v>0</v>
      </c>
      <c r="J407" s="38">
        <v>0</v>
      </c>
      <c r="K407" s="38">
        <v>0</v>
      </c>
      <c r="L407" s="38"/>
      <c r="M407" s="38"/>
      <c r="N407" s="38"/>
      <c r="O407" s="38"/>
      <c r="P407" s="173"/>
      <c r="Q407" s="173"/>
      <c r="R407" s="173"/>
      <c r="S407" s="173"/>
      <c r="T407" s="173">
        <v>0</v>
      </c>
      <c r="U407" s="173">
        <v>0</v>
      </c>
      <c r="V407" s="173">
        <v>0</v>
      </c>
      <c r="W407" s="173">
        <v>0</v>
      </c>
      <c r="X407" s="173">
        <v>0</v>
      </c>
      <c r="Y407" s="173"/>
      <c r="Z407" s="173"/>
      <c r="AA407" s="173"/>
      <c r="AB407" s="173"/>
      <c r="AC407" s="173"/>
      <c r="AD407" s="173"/>
      <c r="AE407" s="173"/>
      <c r="AF407" s="173"/>
      <c r="AG407" s="173"/>
      <c r="AH407" s="173"/>
      <c r="AI407" s="173"/>
      <c r="AJ407" s="173"/>
      <c r="AK407" s="173"/>
      <c r="AL407" s="97">
        <v>0</v>
      </c>
      <c r="AM407" s="46"/>
      <c r="AN407" s="38"/>
      <c r="AO407" s="92"/>
      <c r="AP407" s="92"/>
      <c r="AQ407" s="139"/>
      <c r="AT407" s="181"/>
      <c r="AU407" s="181"/>
      <c r="AV407" s="181"/>
    </row>
    <row r="408" spans="1:48" s="42" customFormat="1" ht="8.25" customHeight="1" outlineLevel="2">
      <c r="A408" s="437" t="s">
        <v>665</v>
      </c>
      <c r="B408" s="438"/>
      <c r="C408" s="439" t="s">
        <v>56</v>
      </c>
      <c r="D408" s="440"/>
      <c r="E408" s="440"/>
      <c r="F408" s="440"/>
      <c r="G408" s="441"/>
      <c r="H408" s="46" t="s">
        <v>28</v>
      </c>
      <c r="I408" s="38">
        <v>0</v>
      </c>
      <c r="J408" s="38">
        <v>0</v>
      </c>
      <c r="K408" s="38">
        <v>0</v>
      </c>
      <c r="L408" s="38"/>
      <c r="M408" s="38"/>
      <c r="N408" s="38"/>
      <c r="O408" s="38"/>
      <c r="P408" s="173"/>
      <c r="Q408" s="173"/>
      <c r="R408" s="173"/>
      <c r="S408" s="173"/>
      <c r="T408" s="173">
        <v>0</v>
      </c>
      <c r="U408" s="173">
        <v>0</v>
      </c>
      <c r="V408" s="173">
        <v>0</v>
      </c>
      <c r="W408" s="173">
        <v>0</v>
      </c>
      <c r="X408" s="173">
        <v>0</v>
      </c>
      <c r="Y408" s="173"/>
      <c r="Z408" s="173"/>
      <c r="AA408" s="173"/>
      <c r="AB408" s="173"/>
      <c r="AC408" s="173"/>
      <c r="AD408" s="173"/>
      <c r="AE408" s="173"/>
      <c r="AF408" s="173"/>
      <c r="AG408" s="173"/>
      <c r="AH408" s="173"/>
      <c r="AI408" s="173"/>
      <c r="AJ408" s="173"/>
      <c r="AK408" s="173"/>
      <c r="AL408" s="97">
        <v>0</v>
      </c>
      <c r="AM408" s="46"/>
      <c r="AN408" s="38"/>
      <c r="AO408" s="92"/>
      <c r="AP408" s="92"/>
      <c r="AQ408" s="139"/>
      <c r="AT408" s="181"/>
      <c r="AU408" s="181"/>
      <c r="AV408" s="181"/>
    </row>
    <row r="409" spans="1:48" s="42" customFormat="1" ht="8.25" customHeight="1" outlineLevel="2">
      <c r="A409" s="437" t="s">
        <v>33</v>
      </c>
      <c r="B409" s="438"/>
      <c r="C409" s="439" t="s">
        <v>666</v>
      </c>
      <c r="D409" s="440"/>
      <c r="E409" s="440"/>
      <c r="F409" s="440"/>
      <c r="G409" s="441"/>
      <c r="H409" s="46" t="s">
        <v>28</v>
      </c>
      <c r="I409" s="38">
        <v>0</v>
      </c>
      <c r="J409" s="38">
        <v>0</v>
      </c>
      <c r="K409" s="38">
        <v>0</v>
      </c>
      <c r="L409" s="38"/>
      <c r="M409" s="38"/>
      <c r="N409" s="38"/>
      <c r="O409" s="38"/>
      <c r="P409" s="173"/>
      <c r="Q409" s="173"/>
      <c r="R409" s="173"/>
      <c r="S409" s="173"/>
      <c r="T409" s="173">
        <v>0</v>
      </c>
      <c r="U409" s="173">
        <v>0</v>
      </c>
      <c r="V409" s="173">
        <v>0</v>
      </c>
      <c r="W409" s="173">
        <v>0</v>
      </c>
      <c r="X409" s="173">
        <v>0</v>
      </c>
      <c r="Y409" s="173"/>
      <c r="Z409" s="173"/>
      <c r="AA409" s="173"/>
      <c r="AB409" s="173"/>
      <c r="AC409" s="173"/>
      <c r="AD409" s="173"/>
      <c r="AE409" s="173"/>
      <c r="AF409" s="173"/>
      <c r="AG409" s="173"/>
      <c r="AH409" s="173"/>
      <c r="AI409" s="173"/>
      <c r="AJ409" s="173"/>
      <c r="AK409" s="173"/>
      <c r="AL409" s="97">
        <v>0</v>
      </c>
      <c r="AM409" s="46"/>
      <c r="AN409" s="38"/>
      <c r="AO409" s="92"/>
      <c r="AP409" s="92"/>
      <c r="AQ409" s="139"/>
      <c r="AT409" s="181"/>
      <c r="AU409" s="181"/>
      <c r="AV409" s="181"/>
    </row>
    <row r="410" spans="1:48" s="42" customFormat="1" ht="8.25" customHeight="1" outlineLevel="2">
      <c r="A410" s="437" t="s">
        <v>667</v>
      </c>
      <c r="B410" s="438"/>
      <c r="C410" s="439" t="s">
        <v>32</v>
      </c>
      <c r="D410" s="440"/>
      <c r="E410" s="440"/>
      <c r="F410" s="440"/>
      <c r="G410" s="441"/>
      <c r="H410" s="46" t="s">
        <v>28</v>
      </c>
      <c r="I410" s="38">
        <v>0</v>
      </c>
      <c r="J410" s="38">
        <v>0</v>
      </c>
      <c r="K410" s="38">
        <v>0</v>
      </c>
      <c r="L410" s="38"/>
      <c r="M410" s="38"/>
      <c r="N410" s="38"/>
      <c r="O410" s="38"/>
      <c r="P410" s="173"/>
      <c r="Q410" s="173"/>
      <c r="R410" s="173"/>
      <c r="S410" s="173"/>
      <c r="T410" s="173">
        <v>0</v>
      </c>
      <c r="U410" s="173">
        <v>0</v>
      </c>
      <c r="V410" s="173">
        <v>0</v>
      </c>
      <c r="W410" s="173">
        <v>0</v>
      </c>
      <c r="X410" s="173">
        <v>0</v>
      </c>
      <c r="Y410" s="173"/>
      <c r="Z410" s="173"/>
      <c r="AA410" s="173"/>
      <c r="AB410" s="173"/>
      <c r="AC410" s="173"/>
      <c r="AD410" s="173"/>
      <c r="AE410" s="173"/>
      <c r="AF410" s="173"/>
      <c r="AG410" s="173"/>
      <c r="AH410" s="173"/>
      <c r="AI410" s="173"/>
      <c r="AJ410" s="173"/>
      <c r="AK410" s="173"/>
      <c r="AL410" s="97">
        <v>0</v>
      </c>
      <c r="AM410" s="46"/>
      <c r="AN410" s="38"/>
      <c r="AO410" s="92"/>
      <c r="AP410" s="92"/>
      <c r="AQ410" s="139"/>
      <c r="AT410" s="181"/>
      <c r="AU410" s="181"/>
      <c r="AV410" s="181"/>
    </row>
    <row r="411" spans="1:48" s="42" customFormat="1" ht="8.25" customHeight="1" outlineLevel="2">
      <c r="A411" s="437" t="s">
        <v>668</v>
      </c>
      <c r="B411" s="438"/>
      <c r="C411" s="439" t="s">
        <v>34</v>
      </c>
      <c r="D411" s="440"/>
      <c r="E411" s="440"/>
      <c r="F411" s="440"/>
      <c r="G411" s="441"/>
      <c r="H411" s="46" t="s">
        <v>28</v>
      </c>
      <c r="I411" s="38">
        <v>0</v>
      </c>
      <c r="J411" s="38">
        <v>0</v>
      </c>
      <c r="K411" s="38">
        <v>0</v>
      </c>
      <c r="L411" s="38"/>
      <c r="M411" s="38"/>
      <c r="N411" s="38"/>
      <c r="O411" s="38"/>
      <c r="P411" s="173"/>
      <c r="Q411" s="173"/>
      <c r="R411" s="173"/>
      <c r="S411" s="173"/>
      <c r="T411" s="173">
        <v>0</v>
      </c>
      <c r="U411" s="173">
        <v>0</v>
      </c>
      <c r="V411" s="173">
        <v>0</v>
      </c>
      <c r="W411" s="173">
        <v>0</v>
      </c>
      <c r="X411" s="173">
        <v>0</v>
      </c>
      <c r="Y411" s="173"/>
      <c r="Z411" s="173"/>
      <c r="AA411" s="173"/>
      <c r="AB411" s="173"/>
      <c r="AC411" s="173"/>
      <c r="AD411" s="173"/>
      <c r="AE411" s="173"/>
      <c r="AF411" s="173"/>
      <c r="AG411" s="173"/>
      <c r="AH411" s="173"/>
      <c r="AI411" s="173"/>
      <c r="AJ411" s="173"/>
      <c r="AK411" s="173"/>
      <c r="AL411" s="97">
        <v>0</v>
      </c>
      <c r="AM411" s="46"/>
      <c r="AN411" s="38"/>
      <c r="AO411" s="92"/>
      <c r="AP411" s="92"/>
      <c r="AQ411" s="139"/>
      <c r="AT411" s="181"/>
      <c r="AU411" s="181"/>
      <c r="AV411" s="181"/>
    </row>
    <row r="412" spans="1:48" s="42" customFormat="1" ht="8.25" customHeight="1" outlineLevel="2">
      <c r="A412" s="437" t="s">
        <v>669</v>
      </c>
      <c r="B412" s="438"/>
      <c r="C412" s="439" t="s">
        <v>36</v>
      </c>
      <c r="D412" s="440"/>
      <c r="E412" s="440"/>
      <c r="F412" s="440"/>
      <c r="G412" s="441"/>
      <c r="H412" s="46" t="s">
        <v>28</v>
      </c>
      <c r="I412" s="38">
        <v>0</v>
      </c>
      <c r="J412" s="38">
        <v>0</v>
      </c>
      <c r="K412" s="38">
        <v>0</v>
      </c>
      <c r="L412" s="38"/>
      <c r="M412" s="38"/>
      <c r="N412" s="38"/>
      <c r="O412" s="38"/>
      <c r="P412" s="173"/>
      <c r="Q412" s="173"/>
      <c r="R412" s="173"/>
      <c r="S412" s="173"/>
      <c r="T412" s="173">
        <v>0</v>
      </c>
      <c r="U412" s="173">
        <v>0</v>
      </c>
      <c r="V412" s="173">
        <v>0</v>
      </c>
      <c r="W412" s="173">
        <v>0</v>
      </c>
      <c r="X412" s="173">
        <v>0</v>
      </c>
      <c r="Y412" s="173"/>
      <c r="Z412" s="173"/>
      <c r="AA412" s="173"/>
      <c r="AB412" s="173"/>
      <c r="AC412" s="173"/>
      <c r="AD412" s="173"/>
      <c r="AE412" s="173"/>
      <c r="AF412" s="173"/>
      <c r="AG412" s="173"/>
      <c r="AH412" s="173"/>
      <c r="AI412" s="173"/>
      <c r="AJ412" s="173"/>
      <c r="AK412" s="173"/>
      <c r="AL412" s="97">
        <v>0</v>
      </c>
      <c r="AM412" s="46"/>
      <c r="AN412" s="38"/>
      <c r="AO412" s="92"/>
      <c r="AP412" s="92"/>
      <c r="AQ412" s="139"/>
      <c r="AT412" s="181"/>
      <c r="AU412" s="181"/>
      <c r="AV412" s="181"/>
    </row>
    <row r="413" spans="1:48" s="42" customFormat="1" outlineLevel="1">
      <c r="A413" s="437" t="s">
        <v>35</v>
      </c>
      <c r="B413" s="438"/>
      <c r="C413" s="439" t="s">
        <v>670</v>
      </c>
      <c r="D413" s="440"/>
      <c r="E413" s="440"/>
      <c r="F413" s="440"/>
      <c r="G413" s="441"/>
      <c r="H413" s="46" t="s">
        <v>28</v>
      </c>
      <c r="I413" s="38">
        <v>0</v>
      </c>
      <c r="J413" s="38">
        <v>0</v>
      </c>
      <c r="K413" s="38">
        <v>0</v>
      </c>
      <c r="L413" s="38"/>
      <c r="M413" s="38"/>
      <c r="N413" s="38"/>
      <c r="O413" s="38"/>
      <c r="P413" s="173"/>
      <c r="Q413" s="173"/>
      <c r="R413" s="173"/>
      <c r="S413" s="173"/>
      <c r="T413" s="173">
        <v>0</v>
      </c>
      <c r="U413" s="173">
        <v>0</v>
      </c>
      <c r="V413" s="173">
        <v>0</v>
      </c>
      <c r="W413" s="173">
        <v>0</v>
      </c>
      <c r="X413" s="173">
        <v>0</v>
      </c>
      <c r="Y413" s="173"/>
      <c r="Z413" s="173"/>
      <c r="AA413" s="173"/>
      <c r="AB413" s="173"/>
      <c r="AC413" s="173"/>
      <c r="AD413" s="173"/>
      <c r="AE413" s="173"/>
      <c r="AF413" s="173"/>
      <c r="AG413" s="173"/>
      <c r="AH413" s="173"/>
      <c r="AI413" s="173"/>
      <c r="AJ413" s="173"/>
      <c r="AK413" s="173"/>
      <c r="AL413" s="97">
        <v>0</v>
      </c>
      <c r="AM413" s="46"/>
      <c r="AN413" s="38"/>
      <c r="AO413" s="92"/>
      <c r="AP413" s="92"/>
      <c r="AQ413" s="139"/>
      <c r="AT413" s="181"/>
      <c r="AU413" s="181"/>
      <c r="AV413" s="181"/>
    </row>
    <row r="414" spans="1:48" s="42" customFormat="1" ht="8.25" customHeight="1">
      <c r="A414" s="437" t="s">
        <v>37</v>
      </c>
      <c r="B414" s="438"/>
      <c r="C414" s="439" t="s">
        <v>671</v>
      </c>
      <c r="D414" s="440"/>
      <c r="E414" s="440"/>
      <c r="F414" s="440"/>
      <c r="G414" s="441"/>
      <c r="H414" s="46" t="s">
        <v>28</v>
      </c>
      <c r="I414" s="38">
        <v>8.4779999999999998</v>
      </c>
      <c r="J414" s="38">
        <v>19.212</v>
      </c>
      <c r="K414" s="38"/>
      <c r="L414" s="38"/>
      <c r="M414" s="38"/>
      <c r="N414" s="38"/>
      <c r="O414" s="38"/>
      <c r="P414" s="173"/>
      <c r="Q414" s="173"/>
      <c r="R414" s="173"/>
      <c r="S414" s="173"/>
      <c r="T414" s="173">
        <v>35.183123368910501</v>
      </c>
      <c r="U414" s="173">
        <v>0</v>
      </c>
      <c r="V414" s="173">
        <v>36.978875308289602</v>
      </c>
      <c r="W414" s="173"/>
      <c r="X414" s="173">
        <v>30.776</v>
      </c>
      <c r="Y414" s="173">
        <v>38.283428659999998</v>
      </c>
      <c r="Z414" s="173">
        <v>32.424610000000001</v>
      </c>
      <c r="AA414" s="173">
        <v>0</v>
      </c>
      <c r="AB414" s="173">
        <v>28.154489999999999</v>
      </c>
      <c r="AC414" s="173">
        <v>0</v>
      </c>
      <c r="AD414" s="173">
        <v>28.154489999999999</v>
      </c>
      <c r="AE414" s="173">
        <v>28.153600000000001</v>
      </c>
      <c r="AF414" s="173">
        <v>28.154489999999999</v>
      </c>
      <c r="AG414" s="173">
        <v>28.153600000000001</v>
      </c>
      <c r="AH414" s="173">
        <v>28.154489999999999</v>
      </c>
      <c r="AI414" s="173">
        <v>28.153600000000001</v>
      </c>
      <c r="AJ414" s="173">
        <v>28.154489999999999</v>
      </c>
      <c r="AK414" s="173"/>
      <c r="AL414" s="97">
        <v>140.77244999999999</v>
      </c>
      <c r="AM414" s="46"/>
      <c r="AN414" s="38"/>
      <c r="AO414" s="92"/>
      <c r="AP414" s="92"/>
      <c r="AQ414" s="139"/>
      <c r="AT414" s="181"/>
      <c r="AU414" s="181"/>
      <c r="AV414" s="181"/>
    </row>
    <row r="415" spans="1:48" s="42" customFormat="1" ht="8.25" customHeight="1" outlineLevel="1">
      <c r="A415" s="437" t="s">
        <v>672</v>
      </c>
      <c r="B415" s="438"/>
      <c r="C415" s="439" t="s">
        <v>673</v>
      </c>
      <c r="D415" s="440"/>
      <c r="E415" s="440"/>
      <c r="F415" s="440"/>
      <c r="G415" s="441"/>
      <c r="H415" s="46" t="s">
        <v>28</v>
      </c>
      <c r="I415" s="38">
        <v>8.4779999999999998</v>
      </c>
      <c r="J415" s="38">
        <v>19.212</v>
      </c>
      <c r="K415" s="38"/>
      <c r="L415" s="38"/>
      <c r="M415" s="38"/>
      <c r="N415" s="38"/>
      <c r="O415" s="38"/>
      <c r="P415" s="173"/>
      <c r="Q415" s="173"/>
      <c r="R415" s="173"/>
      <c r="S415" s="173"/>
      <c r="T415" s="173">
        <v>35.183123368910501</v>
      </c>
      <c r="U415" s="173">
        <v>0</v>
      </c>
      <c r="V415" s="173">
        <v>36.978875308289602</v>
      </c>
      <c r="W415" s="173"/>
      <c r="X415" s="173">
        <v>30.776</v>
      </c>
      <c r="Y415" s="173">
        <v>38.283428659999998</v>
      </c>
      <c r="Z415" s="173">
        <v>32.424610000000001</v>
      </c>
      <c r="AA415" s="173">
        <v>0</v>
      </c>
      <c r="AB415" s="173">
        <v>28.154489999999999</v>
      </c>
      <c r="AC415" s="173">
        <v>0</v>
      </c>
      <c r="AD415" s="173">
        <v>28.154489999999999</v>
      </c>
      <c r="AE415" s="173">
        <v>28.153600000000001</v>
      </c>
      <c r="AF415" s="173">
        <v>28.154489999999999</v>
      </c>
      <c r="AG415" s="173">
        <v>28.153600000000001</v>
      </c>
      <c r="AH415" s="173">
        <v>28.154489999999999</v>
      </c>
      <c r="AI415" s="173">
        <v>28.153600000000001</v>
      </c>
      <c r="AJ415" s="173">
        <v>28.154489999999999</v>
      </c>
      <c r="AK415" s="173"/>
      <c r="AL415" s="97">
        <v>140.77244999999999</v>
      </c>
      <c r="AM415" s="46"/>
      <c r="AN415" s="38"/>
      <c r="AO415" s="92"/>
      <c r="AP415" s="92"/>
      <c r="AQ415" s="139"/>
      <c r="AT415" s="181"/>
      <c r="AU415" s="181"/>
      <c r="AV415" s="181"/>
    </row>
    <row r="416" spans="1:48" s="42" customFormat="1" ht="8.25" hidden="1" customHeight="1" outlineLevel="2">
      <c r="A416" s="437" t="s">
        <v>674</v>
      </c>
      <c r="B416" s="438"/>
      <c r="C416" s="439" t="s">
        <v>675</v>
      </c>
      <c r="D416" s="440"/>
      <c r="E416" s="440"/>
      <c r="F416" s="440"/>
      <c r="G416" s="441"/>
      <c r="H416" s="46" t="s">
        <v>28</v>
      </c>
      <c r="I416" s="38"/>
      <c r="J416" s="38"/>
      <c r="K416" s="38"/>
      <c r="L416" s="38"/>
      <c r="M416" s="38"/>
      <c r="N416" s="38"/>
      <c r="O416" s="38"/>
      <c r="P416" s="173"/>
      <c r="Q416" s="173"/>
      <c r="R416" s="173"/>
      <c r="S416" s="173"/>
      <c r="T416" s="173"/>
      <c r="U416" s="173"/>
      <c r="V416" s="173"/>
      <c r="W416" s="173"/>
      <c r="X416" s="173"/>
      <c r="Y416" s="173"/>
      <c r="Z416" s="173"/>
      <c r="AA416" s="173"/>
      <c r="AB416" s="173"/>
      <c r="AC416" s="173"/>
      <c r="AD416" s="173"/>
      <c r="AE416" s="173"/>
      <c r="AF416" s="173"/>
      <c r="AG416" s="173"/>
      <c r="AH416" s="173"/>
      <c r="AI416" s="173"/>
      <c r="AJ416" s="173"/>
      <c r="AK416" s="173"/>
      <c r="AL416" s="97">
        <v>0</v>
      </c>
      <c r="AM416" s="46"/>
      <c r="AN416" s="38"/>
      <c r="AO416" s="92"/>
      <c r="AP416" s="92"/>
      <c r="AQ416" s="139"/>
      <c r="AT416" s="181"/>
      <c r="AU416" s="181"/>
      <c r="AV416" s="181"/>
    </row>
    <row r="417" spans="1:48" s="42" customFormat="1" ht="8.25" hidden="1" customHeight="1" outlineLevel="2">
      <c r="A417" s="437" t="s">
        <v>676</v>
      </c>
      <c r="B417" s="438"/>
      <c r="C417" s="439" t="s">
        <v>32</v>
      </c>
      <c r="D417" s="440"/>
      <c r="E417" s="440"/>
      <c r="F417" s="440"/>
      <c r="G417" s="441"/>
      <c r="H417" s="46" t="s">
        <v>28</v>
      </c>
      <c r="I417" s="38"/>
      <c r="J417" s="38"/>
      <c r="K417" s="38"/>
      <c r="L417" s="38"/>
      <c r="M417" s="38"/>
      <c r="N417" s="38"/>
      <c r="O417" s="38"/>
      <c r="P417" s="173"/>
      <c r="Q417" s="173"/>
      <c r="R417" s="173"/>
      <c r="S417" s="173"/>
      <c r="T417" s="173"/>
      <c r="U417" s="173"/>
      <c r="V417" s="173"/>
      <c r="W417" s="173"/>
      <c r="X417" s="173"/>
      <c r="Y417" s="173"/>
      <c r="Z417" s="173"/>
      <c r="AA417" s="173"/>
      <c r="AB417" s="173"/>
      <c r="AC417" s="173"/>
      <c r="AD417" s="173"/>
      <c r="AE417" s="173"/>
      <c r="AF417" s="173"/>
      <c r="AG417" s="173"/>
      <c r="AH417" s="173"/>
      <c r="AI417" s="173"/>
      <c r="AJ417" s="173"/>
      <c r="AK417" s="173"/>
      <c r="AL417" s="97">
        <v>0</v>
      </c>
      <c r="AM417" s="46"/>
      <c r="AN417" s="38"/>
      <c r="AO417" s="92"/>
      <c r="AP417" s="92"/>
      <c r="AQ417" s="139"/>
      <c r="AT417" s="181"/>
      <c r="AU417" s="181"/>
      <c r="AV417" s="181"/>
    </row>
    <row r="418" spans="1:48" s="42" customFormat="1" ht="8.25" hidden="1" customHeight="1" outlineLevel="2">
      <c r="A418" s="437" t="s">
        <v>677</v>
      </c>
      <c r="B418" s="438"/>
      <c r="C418" s="439" t="s">
        <v>34</v>
      </c>
      <c r="D418" s="440"/>
      <c r="E418" s="440"/>
      <c r="F418" s="440"/>
      <c r="G418" s="441"/>
      <c r="H418" s="46" t="s">
        <v>28</v>
      </c>
      <c r="I418" s="38"/>
      <c r="J418" s="38"/>
      <c r="K418" s="38"/>
      <c r="L418" s="38"/>
      <c r="M418" s="38"/>
      <c r="N418" s="38"/>
      <c r="O418" s="38"/>
      <c r="P418" s="173"/>
      <c r="Q418" s="173"/>
      <c r="R418" s="173"/>
      <c r="S418" s="173"/>
      <c r="T418" s="173"/>
      <c r="U418" s="173"/>
      <c r="V418" s="173"/>
      <c r="W418" s="173"/>
      <c r="X418" s="173"/>
      <c r="Y418" s="173"/>
      <c r="Z418" s="173"/>
      <c r="AA418" s="173"/>
      <c r="AB418" s="173"/>
      <c r="AC418" s="173"/>
      <c r="AD418" s="173"/>
      <c r="AE418" s="173"/>
      <c r="AF418" s="173"/>
      <c r="AG418" s="173"/>
      <c r="AH418" s="173"/>
      <c r="AI418" s="173"/>
      <c r="AJ418" s="173"/>
      <c r="AK418" s="173"/>
      <c r="AL418" s="97">
        <v>0</v>
      </c>
      <c r="AM418" s="46"/>
      <c r="AN418" s="38"/>
      <c r="AO418" s="92"/>
      <c r="AP418" s="92"/>
      <c r="AQ418" s="139"/>
      <c r="AT418" s="181"/>
      <c r="AU418" s="181"/>
      <c r="AV418" s="181"/>
    </row>
    <row r="419" spans="1:48" s="42" customFormat="1" ht="8.25" hidden="1" customHeight="1" outlineLevel="2">
      <c r="A419" s="437" t="s">
        <v>678</v>
      </c>
      <c r="B419" s="438"/>
      <c r="C419" s="439" t="s">
        <v>36</v>
      </c>
      <c r="D419" s="440"/>
      <c r="E419" s="440"/>
      <c r="F419" s="440"/>
      <c r="G419" s="441"/>
      <c r="H419" s="46" t="s">
        <v>28</v>
      </c>
      <c r="I419" s="38"/>
      <c r="J419" s="38"/>
      <c r="K419" s="38"/>
      <c r="L419" s="38"/>
      <c r="M419" s="38"/>
      <c r="N419" s="38"/>
      <c r="O419" s="38"/>
      <c r="P419" s="173"/>
      <c r="Q419" s="173"/>
      <c r="R419" s="173"/>
      <c r="S419" s="173"/>
      <c r="T419" s="173"/>
      <c r="U419" s="173"/>
      <c r="V419" s="173"/>
      <c r="W419" s="173"/>
      <c r="X419" s="173"/>
      <c r="Y419" s="173"/>
      <c r="Z419" s="173"/>
      <c r="AA419" s="173"/>
      <c r="AB419" s="173"/>
      <c r="AC419" s="173"/>
      <c r="AD419" s="173"/>
      <c r="AE419" s="173"/>
      <c r="AF419" s="173"/>
      <c r="AG419" s="173"/>
      <c r="AH419" s="173"/>
      <c r="AI419" s="173"/>
      <c r="AJ419" s="173"/>
      <c r="AK419" s="173"/>
      <c r="AL419" s="97">
        <v>0</v>
      </c>
      <c r="AM419" s="46"/>
      <c r="AN419" s="38"/>
      <c r="AO419" s="92"/>
      <c r="AP419" s="92"/>
      <c r="AQ419" s="139"/>
      <c r="AT419" s="181"/>
      <c r="AU419" s="181"/>
      <c r="AV419" s="181"/>
    </row>
    <row r="420" spans="1:48" s="42" customFormat="1" ht="8.25" hidden="1" customHeight="1" outlineLevel="2">
      <c r="A420" s="437" t="s">
        <v>679</v>
      </c>
      <c r="B420" s="438"/>
      <c r="C420" s="439" t="s">
        <v>451</v>
      </c>
      <c r="D420" s="440"/>
      <c r="E420" s="440"/>
      <c r="F420" s="440"/>
      <c r="G420" s="441"/>
      <c r="H420" s="46" t="s">
        <v>28</v>
      </c>
      <c r="I420" s="38"/>
      <c r="J420" s="38"/>
      <c r="K420" s="38"/>
      <c r="L420" s="38"/>
      <c r="M420" s="38"/>
      <c r="N420" s="38"/>
      <c r="O420" s="38"/>
      <c r="P420" s="173"/>
      <c r="Q420" s="173"/>
      <c r="R420" s="173"/>
      <c r="S420" s="173"/>
      <c r="T420" s="173"/>
      <c r="U420" s="173"/>
      <c r="V420" s="173"/>
      <c r="W420" s="173"/>
      <c r="X420" s="173"/>
      <c r="Y420" s="173"/>
      <c r="Z420" s="173"/>
      <c r="AA420" s="173"/>
      <c r="AB420" s="173"/>
      <c r="AC420" s="173"/>
      <c r="AD420" s="173"/>
      <c r="AE420" s="173"/>
      <c r="AF420" s="173"/>
      <c r="AG420" s="173"/>
      <c r="AH420" s="173"/>
      <c r="AI420" s="173"/>
      <c r="AJ420" s="173"/>
      <c r="AK420" s="173"/>
      <c r="AL420" s="97">
        <v>0</v>
      </c>
      <c r="AM420" s="46"/>
      <c r="AN420" s="38"/>
      <c r="AO420" s="92"/>
      <c r="AP420" s="92"/>
      <c r="AQ420" s="139"/>
      <c r="AT420" s="181"/>
      <c r="AU420" s="181"/>
      <c r="AV420" s="181"/>
    </row>
    <row r="421" spans="1:48" s="42" customFormat="1" ht="8.25" customHeight="1" outlineLevel="1" collapsed="1">
      <c r="A421" s="437" t="s">
        <v>680</v>
      </c>
      <c r="B421" s="438"/>
      <c r="C421" s="439" t="s">
        <v>454</v>
      </c>
      <c r="D421" s="440"/>
      <c r="E421" s="440"/>
      <c r="F421" s="440"/>
      <c r="G421" s="441"/>
      <c r="H421" s="46" t="s">
        <v>28</v>
      </c>
      <c r="I421" s="38">
        <v>8.4779999999999998</v>
      </c>
      <c r="J421" s="38">
        <v>19.212</v>
      </c>
      <c r="K421" s="38"/>
      <c r="L421" s="38"/>
      <c r="M421" s="38"/>
      <c r="N421" s="38"/>
      <c r="O421" s="38"/>
      <c r="P421" s="173"/>
      <c r="Q421" s="173"/>
      <c r="R421" s="173"/>
      <c r="S421" s="173"/>
      <c r="T421" s="173">
        <v>35.183123368910501</v>
      </c>
      <c r="U421" s="173">
        <v>0</v>
      </c>
      <c r="V421" s="173">
        <v>36.978875308289602</v>
      </c>
      <c r="W421" s="173">
        <v>32.299999999999997</v>
      </c>
      <c r="X421" s="173">
        <v>30.776</v>
      </c>
      <c r="Y421" s="173">
        <v>38.283428659999998</v>
      </c>
      <c r="Z421" s="173">
        <v>32.424610000000001</v>
      </c>
      <c r="AA421" s="173">
        <v>0</v>
      </c>
      <c r="AB421" s="173">
        <v>28.154489999999999</v>
      </c>
      <c r="AC421" s="173">
        <v>0</v>
      </c>
      <c r="AD421" s="173">
        <v>28.154489999999999</v>
      </c>
      <c r="AE421" s="173">
        <v>28.153600000000001</v>
      </c>
      <c r="AF421" s="173">
        <v>28.154489999999999</v>
      </c>
      <c r="AG421" s="173">
        <v>28.153600000000001</v>
      </c>
      <c r="AH421" s="173">
        <v>28.154489999999999</v>
      </c>
      <c r="AI421" s="173">
        <v>28.153600000000001</v>
      </c>
      <c r="AJ421" s="173">
        <v>28.154489999999999</v>
      </c>
      <c r="AK421" s="173"/>
      <c r="AL421" s="97">
        <v>140.77244999999999</v>
      </c>
      <c r="AM421" s="46"/>
      <c r="AN421" s="38"/>
      <c r="AO421" s="92"/>
      <c r="AP421" s="92"/>
      <c r="AQ421" s="139"/>
      <c r="AT421" s="181"/>
      <c r="AU421" s="181"/>
      <c r="AV421" s="181"/>
    </row>
    <row r="422" spans="1:48" s="42" customFormat="1" ht="8.25" hidden="1" customHeight="1" outlineLevel="2">
      <c r="A422" s="437" t="s">
        <v>681</v>
      </c>
      <c r="B422" s="438"/>
      <c r="C422" s="439" t="s">
        <v>457</v>
      </c>
      <c r="D422" s="440"/>
      <c r="E422" s="440"/>
      <c r="F422" s="440"/>
      <c r="G422" s="441"/>
      <c r="H422" s="46" t="s">
        <v>28</v>
      </c>
      <c r="I422" s="38"/>
      <c r="J422" s="38"/>
      <c r="K422" s="38"/>
      <c r="L422" s="38"/>
      <c r="M422" s="38"/>
      <c r="N422" s="38"/>
      <c r="O422" s="38"/>
      <c r="P422" s="173"/>
      <c r="Q422" s="173"/>
      <c r="R422" s="173"/>
      <c r="S422" s="173"/>
      <c r="T422" s="173"/>
      <c r="U422" s="173"/>
      <c r="V422" s="173"/>
      <c r="W422" s="173"/>
      <c r="X422" s="173"/>
      <c r="Y422" s="173"/>
      <c r="Z422" s="173"/>
      <c r="AA422" s="173"/>
      <c r="AB422" s="173"/>
      <c r="AC422" s="173"/>
      <c r="AD422" s="173"/>
      <c r="AE422" s="173"/>
      <c r="AF422" s="173"/>
      <c r="AG422" s="173"/>
      <c r="AH422" s="173"/>
      <c r="AI422" s="173"/>
      <c r="AJ422" s="173"/>
      <c r="AK422" s="173"/>
      <c r="AL422" s="97">
        <v>0</v>
      </c>
      <c r="AM422" s="46"/>
      <c r="AN422" s="38"/>
      <c r="AO422" s="92"/>
      <c r="AP422" s="92"/>
      <c r="AQ422" s="139"/>
      <c r="AT422" s="181"/>
      <c r="AU422" s="181"/>
      <c r="AV422" s="181"/>
    </row>
    <row r="423" spans="1:48" s="42" customFormat="1" ht="8.25" hidden="1" customHeight="1" outlineLevel="2">
      <c r="A423" s="437" t="s">
        <v>682</v>
      </c>
      <c r="B423" s="438"/>
      <c r="C423" s="439" t="s">
        <v>464</v>
      </c>
      <c r="D423" s="440"/>
      <c r="E423" s="440"/>
      <c r="F423" s="440"/>
      <c r="G423" s="441"/>
      <c r="H423" s="46" t="s">
        <v>28</v>
      </c>
      <c r="I423" s="38"/>
      <c r="J423" s="38"/>
      <c r="K423" s="38"/>
      <c r="L423" s="38"/>
      <c r="M423" s="38"/>
      <c r="N423" s="38"/>
      <c r="O423" s="38"/>
      <c r="P423" s="173"/>
      <c r="Q423" s="173"/>
      <c r="R423" s="173"/>
      <c r="S423" s="173"/>
      <c r="T423" s="173"/>
      <c r="U423" s="173"/>
      <c r="V423" s="173"/>
      <c r="W423" s="173"/>
      <c r="X423" s="173"/>
      <c r="Y423" s="173"/>
      <c r="Z423" s="173"/>
      <c r="AA423" s="173"/>
      <c r="AB423" s="173"/>
      <c r="AC423" s="173"/>
      <c r="AD423" s="173"/>
      <c r="AE423" s="173"/>
      <c r="AF423" s="173"/>
      <c r="AG423" s="173"/>
      <c r="AH423" s="173"/>
      <c r="AI423" s="173"/>
      <c r="AJ423" s="173"/>
      <c r="AK423" s="173"/>
      <c r="AL423" s="97">
        <v>0</v>
      </c>
      <c r="AM423" s="46"/>
      <c r="AN423" s="38"/>
      <c r="AO423" s="92"/>
      <c r="AP423" s="92"/>
      <c r="AQ423" s="139"/>
      <c r="AT423" s="181"/>
      <c r="AU423" s="181"/>
      <c r="AV423" s="181"/>
    </row>
    <row r="424" spans="1:48" s="42" customFormat="1" ht="8.25" hidden="1" customHeight="1" outlineLevel="2">
      <c r="A424" s="437" t="s">
        <v>683</v>
      </c>
      <c r="B424" s="438"/>
      <c r="C424" s="439" t="s">
        <v>466</v>
      </c>
      <c r="D424" s="440"/>
      <c r="E424" s="440"/>
      <c r="F424" s="440"/>
      <c r="G424" s="441"/>
      <c r="H424" s="46" t="s">
        <v>28</v>
      </c>
      <c r="I424" s="38"/>
      <c r="J424" s="38"/>
      <c r="K424" s="38"/>
      <c r="L424" s="38"/>
      <c r="M424" s="38"/>
      <c r="N424" s="38"/>
      <c r="O424" s="38"/>
      <c r="P424" s="173"/>
      <c r="Q424" s="173"/>
      <c r="R424" s="173"/>
      <c r="S424" s="173"/>
      <c r="T424" s="173"/>
      <c r="U424" s="173"/>
      <c r="V424" s="173"/>
      <c r="W424" s="173"/>
      <c r="X424" s="173"/>
      <c r="Y424" s="173"/>
      <c r="Z424" s="173"/>
      <c r="AA424" s="173"/>
      <c r="AB424" s="173"/>
      <c r="AC424" s="173"/>
      <c r="AD424" s="173"/>
      <c r="AE424" s="173"/>
      <c r="AF424" s="173"/>
      <c r="AG424" s="173"/>
      <c r="AH424" s="173"/>
      <c r="AI424" s="173"/>
      <c r="AJ424" s="173"/>
      <c r="AK424" s="173"/>
      <c r="AL424" s="97">
        <v>0</v>
      </c>
      <c r="AM424" s="46"/>
      <c r="AN424" s="38"/>
      <c r="AO424" s="92"/>
      <c r="AP424" s="92"/>
      <c r="AQ424" s="139"/>
      <c r="AT424" s="181"/>
      <c r="AU424" s="181"/>
      <c r="AV424" s="181"/>
    </row>
    <row r="425" spans="1:48" s="42" customFormat="1" ht="8.25" hidden="1" customHeight="1" outlineLevel="2">
      <c r="A425" s="437" t="s">
        <v>684</v>
      </c>
      <c r="B425" s="438"/>
      <c r="C425" s="439" t="s">
        <v>685</v>
      </c>
      <c r="D425" s="440"/>
      <c r="E425" s="440"/>
      <c r="F425" s="440"/>
      <c r="G425" s="441"/>
      <c r="H425" s="46" t="s">
        <v>28</v>
      </c>
      <c r="I425" s="38"/>
      <c r="J425" s="38"/>
      <c r="K425" s="38"/>
      <c r="L425" s="38"/>
      <c r="M425" s="38"/>
      <c r="N425" s="38"/>
      <c r="O425" s="38"/>
      <c r="P425" s="173"/>
      <c r="Q425" s="173"/>
      <c r="R425" s="173"/>
      <c r="S425" s="173"/>
      <c r="T425" s="173"/>
      <c r="U425" s="173"/>
      <c r="V425" s="173"/>
      <c r="W425" s="173"/>
      <c r="X425" s="173"/>
      <c r="Y425" s="173"/>
      <c r="Z425" s="173"/>
      <c r="AA425" s="173"/>
      <c r="AB425" s="173"/>
      <c r="AC425" s="173"/>
      <c r="AD425" s="173"/>
      <c r="AE425" s="173"/>
      <c r="AF425" s="173"/>
      <c r="AG425" s="173"/>
      <c r="AH425" s="173"/>
      <c r="AI425" s="173"/>
      <c r="AJ425" s="173"/>
      <c r="AK425" s="173"/>
      <c r="AL425" s="97">
        <v>0</v>
      </c>
      <c r="AM425" s="46"/>
      <c r="AN425" s="38"/>
      <c r="AO425" s="92"/>
      <c r="AP425" s="92"/>
      <c r="AQ425" s="139"/>
      <c r="AT425" s="181"/>
      <c r="AU425" s="181"/>
      <c r="AV425" s="181"/>
    </row>
    <row r="426" spans="1:48" s="42" customFormat="1" ht="8.25" hidden="1" customHeight="1" outlineLevel="2">
      <c r="A426" s="437" t="s">
        <v>686</v>
      </c>
      <c r="B426" s="438"/>
      <c r="C426" s="439" t="s">
        <v>54</v>
      </c>
      <c r="D426" s="440"/>
      <c r="E426" s="440"/>
      <c r="F426" s="440"/>
      <c r="G426" s="441"/>
      <c r="H426" s="46" t="s">
        <v>28</v>
      </c>
      <c r="I426" s="38"/>
      <c r="J426" s="38"/>
      <c r="K426" s="38"/>
      <c r="L426" s="38"/>
      <c r="M426" s="38"/>
      <c r="N426" s="38"/>
      <c r="O426" s="38"/>
      <c r="P426" s="173"/>
      <c r="Q426" s="173"/>
      <c r="R426" s="173"/>
      <c r="S426" s="173"/>
      <c r="T426" s="173"/>
      <c r="U426" s="173"/>
      <c r="V426" s="173"/>
      <c r="W426" s="173"/>
      <c r="X426" s="173"/>
      <c r="Y426" s="173"/>
      <c r="Z426" s="173"/>
      <c r="AA426" s="173"/>
      <c r="AB426" s="173"/>
      <c r="AC426" s="173"/>
      <c r="AD426" s="173"/>
      <c r="AE426" s="173"/>
      <c r="AF426" s="173"/>
      <c r="AG426" s="173"/>
      <c r="AH426" s="173"/>
      <c r="AI426" s="173"/>
      <c r="AJ426" s="173"/>
      <c r="AK426" s="173"/>
      <c r="AL426" s="97">
        <v>0</v>
      </c>
      <c r="AM426" s="46"/>
      <c r="AN426" s="38"/>
      <c r="AO426" s="92"/>
      <c r="AP426" s="92"/>
      <c r="AQ426" s="139"/>
      <c r="AT426" s="181"/>
      <c r="AU426" s="181"/>
      <c r="AV426" s="181"/>
    </row>
    <row r="427" spans="1:48" s="42" customFormat="1" ht="8.25" hidden="1" customHeight="1" outlineLevel="2">
      <c r="A427" s="437" t="s">
        <v>687</v>
      </c>
      <c r="B427" s="438"/>
      <c r="C427" s="439" t="s">
        <v>56</v>
      </c>
      <c r="D427" s="440"/>
      <c r="E427" s="440"/>
      <c r="F427" s="440"/>
      <c r="G427" s="441"/>
      <c r="H427" s="46" t="s">
        <v>28</v>
      </c>
      <c r="I427" s="38"/>
      <c r="J427" s="38"/>
      <c r="K427" s="38"/>
      <c r="L427" s="38"/>
      <c r="M427" s="38"/>
      <c r="N427" s="38"/>
      <c r="O427" s="38"/>
      <c r="P427" s="173"/>
      <c r="Q427" s="173"/>
      <c r="R427" s="173"/>
      <c r="S427" s="173"/>
      <c r="T427" s="173"/>
      <c r="U427" s="173"/>
      <c r="V427" s="173"/>
      <c r="W427" s="173"/>
      <c r="X427" s="173"/>
      <c r="Y427" s="173"/>
      <c r="Z427" s="173"/>
      <c r="AA427" s="173"/>
      <c r="AB427" s="173"/>
      <c r="AC427" s="173"/>
      <c r="AD427" s="173"/>
      <c r="AE427" s="173"/>
      <c r="AF427" s="173"/>
      <c r="AG427" s="173"/>
      <c r="AH427" s="173"/>
      <c r="AI427" s="173"/>
      <c r="AJ427" s="173"/>
      <c r="AK427" s="173"/>
      <c r="AL427" s="97">
        <v>0</v>
      </c>
      <c r="AM427" s="46"/>
      <c r="AN427" s="38"/>
      <c r="AO427" s="92"/>
      <c r="AP427" s="92"/>
      <c r="AQ427" s="139"/>
      <c r="AT427" s="181"/>
      <c r="AU427" s="181"/>
      <c r="AV427" s="181"/>
    </row>
    <row r="428" spans="1:48" s="42" customFormat="1" ht="8.25" customHeight="1" outlineLevel="1" collapsed="1">
      <c r="A428" s="437" t="s">
        <v>688</v>
      </c>
      <c r="B428" s="438"/>
      <c r="C428" s="439" t="s">
        <v>689</v>
      </c>
      <c r="D428" s="440"/>
      <c r="E428" s="440"/>
      <c r="F428" s="440"/>
      <c r="G428" s="441"/>
      <c r="H428" s="46" t="s">
        <v>28</v>
      </c>
      <c r="I428" s="38"/>
      <c r="J428" s="38"/>
      <c r="K428" s="38"/>
      <c r="L428" s="38"/>
      <c r="M428" s="38"/>
      <c r="N428" s="38"/>
      <c r="O428" s="38"/>
      <c r="P428" s="173"/>
      <c r="Q428" s="173"/>
      <c r="R428" s="173"/>
      <c r="S428" s="173"/>
      <c r="T428" s="173"/>
      <c r="U428" s="173"/>
      <c r="V428" s="173"/>
      <c r="W428" s="173"/>
      <c r="X428" s="173"/>
      <c r="Y428" s="173"/>
      <c r="Z428" s="173"/>
      <c r="AA428" s="173"/>
      <c r="AB428" s="173"/>
      <c r="AC428" s="173"/>
      <c r="AD428" s="173"/>
      <c r="AE428" s="173"/>
      <c r="AF428" s="173"/>
      <c r="AG428" s="173"/>
      <c r="AH428" s="173"/>
      <c r="AI428" s="173"/>
      <c r="AJ428" s="173"/>
      <c r="AK428" s="173"/>
      <c r="AL428" s="97">
        <v>0</v>
      </c>
      <c r="AM428" s="46"/>
      <c r="AN428" s="38"/>
      <c r="AO428" s="92"/>
      <c r="AP428" s="92"/>
      <c r="AQ428" s="139"/>
      <c r="AT428" s="181"/>
      <c r="AU428" s="181"/>
      <c r="AV428" s="181"/>
    </row>
    <row r="429" spans="1:48" s="42" customFormat="1" ht="8.25" customHeight="1" outlineLevel="1">
      <c r="A429" s="437" t="s">
        <v>690</v>
      </c>
      <c r="B429" s="438"/>
      <c r="C429" s="439" t="s">
        <v>691</v>
      </c>
      <c r="D429" s="440"/>
      <c r="E429" s="440"/>
      <c r="F429" s="440"/>
      <c r="G429" s="441"/>
      <c r="H429" s="46" t="s">
        <v>28</v>
      </c>
      <c r="I429" s="38">
        <v>0</v>
      </c>
      <c r="J429" s="38">
        <v>0</v>
      </c>
      <c r="K429" s="38">
        <v>0</v>
      </c>
      <c r="L429" s="38"/>
      <c r="M429" s="38"/>
      <c r="N429" s="38"/>
      <c r="O429" s="38"/>
      <c r="P429" s="173"/>
      <c r="Q429" s="173"/>
      <c r="R429" s="173"/>
      <c r="S429" s="173"/>
      <c r="T429" s="173">
        <v>0</v>
      </c>
      <c r="U429" s="173">
        <v>0</v>
      </c>
      <c r="V429" s="173">
        <v>0</v>
      </c>
      <c r="W429" s="173">
        <v>0</v>
      </c>
      <c r="X429" s="173">
        <v>0</v>
      </c>
      <c r="Y429" s="173">
        <v>0</v>
      </c>
      <c r="Z429" s="173">
        <v>0</v>
      </c>
      <c r="AA429" s="173">
        <v>0</v>
      </c>
      <c r="AB429" s="173">
        <v>0</v>
      </c>
      <c r="AC429" s="173">
        <v>0</v>
      </c>
      <c r="AD429" s="173">
        <v>0</v>
      </c>
      <c r="AE429" s="173">
        <v>0</v>
      </c>
      <c r="AF429" s="173">
        <v>0</v>
      </c>
      <c r="AG429" s="173">
        <v>0</v>
      </c>
      <c r="AH429" s="173">
        <v>0</v>
      </c>
      <c r="AI429" s="173">
        <v>0</v>
      </c>
      <c r="AJ429" s="173">
        <v>0</v>
      </c>
      <c r="AK429" s="173"/>
      <c r="AL429" s="97">
        <v>0</v>
      </c>
      <c r="AM429" s="46"/>
      <c r="AN429" s="38"/>
      <c r="AO429" s="92"/>
      <c r="AP429" s="92"/>
      <c r="AQ429" s="139"/>
      <c r="AT429" s="181"/>
      <c r="AU429" s="181"/>
      <c r="AV429" s="181"/>
    </row>
    <row r="430" spans="1:48" s="42" customFormat="1" ht="8.25" hidden="1" customHeight="1" outlineLevel="2">
      <c r="A430" s="437" t="s">
        <v>692</v>
      </c>
      <c r="B430" s="438"/>
      <c r="C430" s="439" t="s">
        <v>675</v>
      </c>
      <c r="D430" s="440"/>
      <c r="E430" s="440"/>
      <c r="F430" s="440"/>
      <c r="G430" s="441"/>
      <c r="H430" s="46" t="s">
        <v>28</v>
      </c>
      <c r="I430" s="38">
        <v>0</v>
      </c>
      <c r="J430" s="38">
        <v>0</v>
      </c>
      <c r="K430" s="38">
        <v>0</v>
      </c>
      <c r="L430" s="38"/>
      <c r="M430" s="38"/>
      <c r="N430" s="38"/>
      <c r="O430" s="38"/>
      <c r="P430" s="173"/>
      <c r="Q430" s="173"/>
      <c r="R430" s="173"/>
      <c r="S430" s="173"/>
      <c r="T430" s="173">
        <v>0</v>
      </c>
      <c r="U430" s="173">
        <v>0</v>
      </c>
      <c r="V430" s="173">
        <v>0</v>
      </c>
      <c r="W430" s="173">
        <v>0</v>
      </c>
      <c r="X430" s="173">
        <v>0</v>
      </c>
      <c r="Y430" s="173">
        <v>0</v>
      </c>
      <c r="Z430" s="173">
        <v>0</v>
      </c>
      <c r="AA430" s="173">
        <v>0</v>
      </c>
      <c r="AB430" s="173">
        <v>0</v>
      </c>
      <c r="AC430" s="173">
        <v>0</v>
      </c>
      <c r="AD430" s="173">
        <v>0</v>
      </c>
      <c r="AE430" s="173">
        <v>0</v>
      </c>
      <c r="AF430" s="173">
        <v>0</v>
      </c>
      <c r="AG430" s="173">
        <v>0</v>
      </c>
      <c r="AH430" s="173">
        <v>0</v>
      </c>
      <c r="AI430" s="173">
        <v>0</v>
      </c>
      <c r="AJ430" s="173">
        <v>0</v>
      </c>
      <c r="AK430" s="173"/>
      <c r="AL430" s="97">
        <v>0</v>
      </c>
      <c r="AM430" s="46"/>
      <c r="AN430" s="38"/>
      <c r="AO430" s="92"/>
      <c r="AP430" s="92"/>
      <c r="AQ430" s="139"/>
      <c r="AT430" s="181"/>
      <c r="AU430" s="181"/>
      <c r="AV430" s="181"/>
    </row>
    <row r="431" spans="1:48" s="42" customFormat="1" ht="8.25" hidden="1" customHeight="1" outlineLevel="2">
      <c r="A431" s="437" t="s">
        <v>693</v>
      </c>
      <c r="B431" s="438"/>
      <c r="C431" s="439" t="s">
        <v>32</v>
      </c>
      <c r="D431" s="440"/>
      <c r="E431" s="440"/>
      <c r="F431" s="440"/>
      <c r="G431" s="441"/>
      <c r="H431" s="46" t="s">
        <v>28</v>
      </c>
      <c r="I431" s="38">
        <v>0</v>
      </c>
      <c r="J431" s="38">
        <v>0</v>
      </c>
      <c r="K431" s="38">
        <v>0</v>
      </c>
      <c r="L431" s="38"/>
      <c r="M431" s="38"/>
      <c r="N431" s="38"/>
      <c r="O431" s="38"/>
      <c r="P431" s="173"/>
      <c r="Q431" s="173"/>
      <c r="R431" s="173"/>
      <c r="S431" s="173"/>
      <c r="T431" s="173">
        <v>0</v>
      </c>
      <c r="U431" s="173">
        <v>0</v>
      </c>
      <c r="V431" s="173">
        <v>0</v>
      </c>
      <c r="W431" s="173">
        <v>0</v>
      </c>
      <c r="X431" s="173">
        <v>0</v>
      </c>
      <c r="Y431" s="173">
        <v>0</v>
      </c>
      <c r="Z431" s="173">
        <v>0</v>
      </c>
      <c r="AA431" s="173">
        <v>0</v>
      </c>
      <c r="AB431" s="173">
        <v>0</v>
      </c>
      <c r="AC431" s="173">
        <v>0</v>
      </c>
      <c r="AD431" s="173">
        <v>0</v>
      </c>
      <c r="AE431" s="173">
        <v>0</v>
      </c>
      <c r="AF431" s="173">
        <v>0</v>
      </c>
      <c r="AG431" s="173">
        <v>0</v>
      </c>
      <c r="AH431" s="173">
        <v>0</v>
      </c>
      <c r="AI431" s="173">
        <v>0</v>
      </c>
      <c r="AJ431" s="173">
        <v>0</v>
      </c>
      <c r="AK431" s="173"/>
      <c r="AL431" s="97">
        <v>0</v>
      </c>
      <c r="AM431" s="46"/>
      <c r="AN431" s="38"/>
      <c r="AO431" s="92"/>
      <c r="AP431" s="92"/>
      <c r="AQ431" s="139"/>
      <c r="AT431" s="181"/>
      <c r="AU431" s="181"/>
      <c r="AV431" s="181"/>
    </row>
    <row r="432" spans="1:48" s="42" customFormat="1" ht="8.25" hidden="1" customHeight="1" outlineLevel="2">
      <c r="A432" s="437" t="s">
        <v>694</v>
      </c>
      <c r="B432" s="438"/>
      <c r="C432" s="439" t="s">
        <v>34</v>
      </c>
      <c r="D432" s="440"/>
      <c r="E432" s="440"/>
      <c r="F432" s="440"/>
      <c r="G432" s="441"/>
      <c r="H432" s="46" t="s">
        <v>28</v>
      </c>
      <c r="I432" s="38">
        <v>0</v>
      </c>
      <c r="J432" s="38">
        <v>0</v>
      </c>
      <c r="K432" s="38">
        <v>0</v>
      </c>
      <c r="L432" s="38"/>
      <c r="M432" s="38"/>
      <c r="N432" s="38"/>
      <c r="O432" s="38"/>
      <c r="P432" s="173"/>
      <c r="Q432" s="173"/>
      <c r="R432" s="173"/>
      <c r="S432" s="173"/>
      <c r="T432" s="173">
        <v>0</v>
      </c>
      <c r="U432" s="173">
        <v>0</v>
      </c>
      <c r="V432" s="173">
        <v>0</v>
      </c>
      <c r="W432" s="173">
        <v>0</v>
      </c>
      <c r="X432" s="173">
        <v>0</v>
      </c>
      <c r="Y432" s="173">
        <v>0</v>
      </c>
      <c r="Z432" s="173">
        <v>0</v>
      </c>
      <c r="AA432" s="173">
        <v>0</v>
      </c>
      <c r="AB432" s="173">
        <v>0</v>
      </c>
      <c r="AC432" s="173">
        <v>0</v>
      </c>
      <c r="AD432" s="173">
        <v>0</v>
      </c>
      <c r="AE432" s="173">
        <v>0</v>
      </c>
      <c r="AF432" s="173">
        <v>0</v>
      </c>
      <c r="AG432" s="173">
        <v>0</v>
      </c>
      <c r="AH432" s="173">
        <v>0</v>
      </c>
      <c r="AI432" s="173">
        <v>0</v>
      </c>
      <c r="AJ432" s="173">
        <v>0</v>
      </c>
      <c r="AK432" s="173"/>
      <c r="AL432" s="97">
        <v>0</v>
      </c>
      <c r="AM432" s="46"/>
      <c r="AN432" s="38"/>
      <c r="AO432" s="92"/>
      <c r="AP432" s="92"/>
      <c r="AQ432" s="139"/>
      <c r="AT432" s="181"/>
      <c r="AU432" s="181"/>
      <c r="AV432" s="181"/>
    </row>
    <row r="433" spans="1:48" s="42" customFormat="1" ht="8.25" hidden="1" customHeight="1" outlineLevel="2">
      <c r="A433" s="437" t="s">
        <v>694</v>
      </c>
      <c r="B433" s="438"/>
      <c r="C433" s="439" t="s">
        <v>36</v>
      </c>
      <c r="D433" s="440"/>
      <c r="E433" s="440"/>
      <c r="F433" s="440"/>
      <c r="G433" s="441"/>
      <c r="H433" s="46" t="s">
        <v>28</v>
      </c>
      <c r="I433" s="38">
        <v>0</v>
      </c>
      <c r="J433" s="38">
        <v>0</v>
      </c>
      <c r="K433" s="38">
        <v>0</v>
      </c>
      <c r="L433" s="38"/>
      <c r="M433" s="38"/>
      <c r="N433" s="38"/>
      <c r="O433" s="38"/>
      <c r="P433" s="173"/>
      <c r="Q433" s="173"/>
      <c r="R433" s="173"/>
      <c r="S433" s="173"/>
      <c r="T433" s="173">
        <v>0</v>
      </c>
      <c r="U433" s="173">
        <v>0</v>
      </c>
      <c r="V433" s="173">
        <v>0</v>
      </c>
      <c r="W433" s="173">
        <v>0</v>
      </c>
      <c r="X433" s="173">
        <v>0</v>
      </c>
      <c r="Y433" s="173">
        <v>0</v>
      </c>
      <c r="Z433" s="173">
        <v>0</v>
      </c>
      <c r="AA433" s="173">
        <v>0</v>
      </c>
      <c r="AB433" s="173">
        <v>0</v>
      </c>
      <c r="AC433" s="173">
        <v>0</v>
      </c>
      <c r="AD433" s="173">
        <v>0</v>
      </c>
      <c r="AE433" s="173">
        <v>0</v>
      </c>
      <c r="AF433" s="173">
        <v>0</v>
      </c>
      <c r="AG433" s="173">
        <v>0</v>
      </c>
      <c r="AH433" s="173">
        <v>0</v>
      </c>
      <c r="AI433" s="173">
        <v>0</v>
      </c>
      <c r="AJ433" s="173">
        <v>0</v>
      </c>
      <c r="AK433" s="173"/>
      <c r="AL433" s="97">
        <v>0</v>
      </c>
      <c r="AM433" s="46"/>
      <c r="AN433" s="38"/>
      <c r="AO433" s="92"/>
      <c r="AP433" s="92"/>
      <c r="AQ433" s="139"/>
      <c r="AT433" s="181"/>
      <c r="AU433" s="181"/>
      <c r="AV433" s="181"/>
    </row>
    <row r="434" spans="1:48" s="42" customFormat="1" ht="8.25" hidden="1" customHeight="1" outlineLevel="2">
      <c r="A434" s="437" t="s">
        <v>695</v>
      </c>
      <c r="B434" s="438"/>
      <c r="C434" s="439" t="s">
        <v>451</v>
      </c>
      <c r="D434" s="440"/>
      <c r="E434" s="440"/>
      <c r="F434" s="440"/>
      <c r="G434" s="441"/>
      <c r="H434" s="46" t="s">
        <v>28</v>
      </c>
      <c r="I434" s="38">
        <v>0</v>
      </c>
      <c r="J434" s="38">
        <v>0</v>
      </c>
      <c r="K434" s="38">
        <v>0</v>
      </c>
      <c r="L434" s="38"/>
      <c r="M434" s="38"/>
      <c r="N434" s="38"/>
      <c r="O434" s="38"/>
      <c r="P434" s="173"/>
      <c r="Q434" s="173"/>
      <c r="R434" s="173"/>
      <c r="S434" s="173"/>
      <c r="T434" s="173">
        <v>0</v>
      </c>
      <c r="U434" s="173">
        <v>0</v>
      </c>
      <c r="V434" s="173">
        <v>0</v>
      </c>
      <c r="W434" s="173">
        <v>0</v>
      </c>
      <c r="X434" s="173">
        <v>0</v>
      </c>
      <c r="Y434" s="173">
        <v>0</v>
      </c>
      <c r="Z434" s="173">
        <v>0</v>
      </c>
      <c r="AA434" s="173">
        <v>0</v>
      </c>
      <c r="AB434" s="173">
        <v>0</v>
      </c>
      <c r="AC434" s="173">
        <v>0</v>
      </c>
      <c r="AD434" s="173">
        <v>0</v>
      </c>
      <c r="AE434" s="173">
        <v>0</v>
      </c>
      <c r="AF434" s="173">
        <v>0</v>
      </c>
      <c r="AG434" s="173">
        <v>0</v>
      </c>
      <c r="AH434" s="173">
        <v>0</v>
      </c>
      <c r="AI434" s="173">
        <v>0</v>
      </c>
      <c r="AJ434" s="173">
        <v>0</v>
      </c>
      <c r="AK434" s="173"/>
      <c r="AL434" s="97">
        <v>0</v>
      </c>
      <c r="AM434" s="46"/>
      <c r="AN434" s="38"/>
      <c r="AO434" s="92"/>
      <c r="AP434" s="92"/>
      <c r="AQ434" s="139"/>
      <c r="AT434" s="181"/>
      <c r="AU434" s="181"/>
      <c r="AV434" s="181"/>
    </row>
    <row r="435" spans="1:48" s="42" customFormat="1" ht="8.25" customHeight="1" outlineLevel="1" collapsed="1">
      <c r="A435" s="437" t="s">
        <v>696</v>
      </c>
      <c r="B435" s="438"/>
      <c r="C435" s="439" t="s">
        <v>454</v>
      </c>
      <c r="D435" s="440"/>
      <c r="E435" s="440"/>
      <c r="F435" s="440"/>
      <c r="G435" s="441"/>
      <c r="H435" s="46" t="s">
        <v>28</v>
      </c>
      <c r="I435" s="38">
        <v>0</v>
      </c>
      <c r="J435" s="38">
        <v>0</v>
      </c>
      <c r="K435" s="38">
        <v>0</v>
      </c>
      <c r="L435" s="38"/>
      <c r="M435" s="38"/>
      <c r="N435" s="38"/>
      <c r="O435" s="38"/>
      <c r="P435" s="173"/>
      <c r="Q435" s="173"/>
      <c r="R435" s="173"/>
      <c r="S435" s="173"/>
      <c r="T435" s="173">
        <v>0</v>
      </c>
      <c r="U435" s="173">
        <v>0</v>
      </c>
      <c r="V435" s="173">
        <v>0</v>
      </c>
      <c r="W435" s="173">
        <v>0</v>
      </c>
      <c r="X435" s="173">
        <v>0</v>
      </c>
      <c r="Y435" s="173">
        <v>0</v>
      </c>
      <c r="Z435" s="173">
        <v>0</v>
      </c>
      <c r="AA435" s="173">
        <v>0</v>
      </c>
      <c r="AB435" s="173">
        <v>0</v>
      </c>
      <c r="AC435" s="173">
        <v>0</v>
      </c>
      <c r="AD435" s="173">
        <v>0</v>
      </c>
      <c r="AE435" s="173">
        <v>0</v>
      </c>
      <c r="AF435" s="173">
        <v>0</v>
      </c>
      <c r="AG435" s="173">
        <v>0</v>
      </c>
      <c r="AH435" s="173">
        <v>0</v>
      </c>
      <c r="AI435" s="173">
        <v>0</v>
      </c>
      <c r="AJ435" s="173">
        <v>0</v>
      </c>
      <c r="AK435" s="173"/>
      <c r="AL435" s="97">
        <v>0</v>
      </c>
      <c r="AM435" s="46"/>
      <c r="AN435" s="38"/>
      <c r="AO435" s="92"/>
      <c r="AP435" s="92"/>
      <c r="AQ435" s="139"/>
      <c r="AR435" s="57"/>
      <c r="AT435" s="181"/>
      <c r="AU435" s="181"/>
      <c r="AV435" s="181"/>
    </row>
    <row r="436" spans="1:48" s="42" customFormat="1" ht="8.25" hidden="1" customHeight="1" outlineLevel="2">
      <c r="A436" s="437" t="s">
        <v>697</v>
      </c>
      <c r="B436" s="438"/>
      <c r="C436" s="439" t="s">
        <v>457</v>
      </c>
      <c r="D436" s="440"/>
      <c r="E436" s="440"/>
      <c r="F436" s="440"/>
      <c r="G436" s="441"/>
      <c r="H436" s="46" t="s">
        <v>28</v>
      </c>
      <c r="I436" s="38">
        <v>0</v>
      </c>
      <c r="J436" s="38">
        <v>0</v>
      </c>
      <c r="K436" s="38">
        <v>0</v>
      </c>
      <c r="L436" s="38"/>
      <c r="M436" s="38"/>
      <c r="N436" s="38"/>
      <c r="O436" s="38"/>
      <c r="P436" s="173"/>
      <c r="Q436" s="173"/>
      <c r="R436" s="173"/>
      <c r="S436" s="173"/>
      <c r="T436" s="173">
        <v>0</v>
      </c>
      <c r="U436" s="173">
        <v>0</v>
      </c>
      <c r="V436" s="173">
        <v>0</v>
      </c>
      <c r="W436" s="173">
        <v>0</v>
      </c>
      <c r="X436" s="173">
        <v>0</v>
      </c>
      <c r="Y436" s="173">
        <v>0</v>
      </c>
      <c r="Z436" s="173">
        <v>0</v>
      </c>
      <c r="AA436" s="173">
        <v>0</v>
      </c>
      <c r="AB436" s="173">
        <v>0</v>
      </c>
      <c r="AC436" s="173">
        <v>0</v>
      </c>
      <c r="AD436" s="173">
        <v>0</v>
      </c>
      <c r="AE436" s="173">
        <v>0</v>
      </c>
      <c r="AF436" s="173">
        <v>0</v>
      </c>
      <c r="AG436" s="173">
        <v>0</v>
      </c>
      <c r="AH436" s="173">
        <v>0</v>
      </c>
      <c r="AI436" s="173">
        <v>0</v>
      </c>
      <c r="AJ436" s="173">
        <v>0</v>
      </c>
      <c r="AK436" s="173"/>
      <c r="AL436" s="97">
        <v>0</v>
      </c>
      <c r="AM436" s="46"/>
      <c r="AN436" s="38"/>
      <c r="AO436" s="92"/>
      <c r="AP436" s="92"/>
      <c r="AQ436" s="139"/>
      <c r="AT436" s="181"/>
      <c r="AU436" s="181"/>
      <c r="AV436" s="181"/>
    </row>
    <row r="437" spans="1:48" s="42" customFormat="1" ht="8.25" hidden="1" customHeight="1" outlineLevel="2">
      <c r="A437" s="437" t="s">
        <v>698</v>
      </c>
      <c r="B437" s="438"/>
      <c r="C437" s="439" t="s">
        <v>464</v>
      </c>
      <c r="D437" s="440"/>
      <c r="E437" s="440"/>
      <c r="F437" s="440"/>
      <c r="G437" s="441"/>
      <c r="H437" s="46" t="s">
        <v>28</v>
      </c>
      <c r="I437" s="38">
        <v>0</v>
      </c>
      <c r="J437" s="38">
        <v>0</v>
      </c>
      <c r="K437" s="38">
        <v>0</v>
      </c>
      <c r="L437" s="38"/>
      <c r="M437" s="38"/>
      <c r="N437" s="38"/>
      <c r="O437" s="38"/>
      <c r="P437" s="173"/>
      <c r="Q437" s="173"/>
      <c r="R437" s="173"/>
      <c r="S437" s="173"/>
      <c r="T437" s="173">
        <v>0</v>
      </c>
      <c r="U437" s="173">
        <v>0</v>
      </c>
      <c r="V437" s="173">
        <v>0</v>
      </c>
      <c r="W437" s="173">
        <v>0</v>
      </c>
      <c r="X437" s="173">
        <v>0</v>
      </c>
      <c r="Y437" s="173">
        <v>0</v>
      </c>
      <c r="Z437" s="173">
        <v>0</v>
      </c>
      <c r="AA437" s="173">
        <v>0</v>
      </c>
      <c r="AB437" s="173">
        <v>0</v>
      </c>
      <c r="AC437" s="173">
        <v>0</v>
      </c>
      <c r="AD437" s="173">
        <v>0</v>
      </c>
      <c r="AE437" s="173">
        <v>0</v>
      </c>
      <c r="AF437" s="173">
        <v>0</v>
      </c>
      <c r="AG437" s="173">
        <v>0</v>
      </c>
      <c r="AH437" s="173">
        <v>0</v>
      </c>
      <c r="AI437" s="173">
        <v>0</v>
      </c>
      <c r="AJ437" s="173">
        <v>0</v>
      </c>
      <c r="AK437" s="173"/>
      <c r="AL437" s="97">
        <v>0</v>
      </c>
      <c r="AM437" s="46"/>
      <c r="AN437" s="38"/>
      <c r="AO437" s="92"/>
      <c r="AP437" s="92"/>
      <c r="AQ437" s="139"/>
      <c r="AT437" s="181"/>
      <c r="AU437" s="181"/>
      <c r="AV437" s="181"/>
    </row>
    <row r="438" spans="1:48" s="42" customFormat="1" ht="8.25" hidden="1" customHeight="1" outlineLevel="2">
      <c r="A438" s="437" t="s">
        <v>699</v>
      </c>
      <c r="B438" s="438"/>
      <c r="C438" s="439" t="s">
        <v>466</v>
      </c>
      <c r="D438" s="440"/>
      <c r="E438" s="440"/>
      <c r="F438" s="440"/>
      <c r="G438" s="441"/>
      <c r="H438" s="46" t="s">
        <v>28</v>
      </c>
      <c r="I438" s="38">
        <v>0</v>
      </c>
      <c r="J438" s="38">
        <v>0</v>
      </c>
      <c r="K438" s="38">
        <v>0</v>
      </c>
      <c r="L438" s="38"/>
      <c r="M438" s="38"/>
      <c r="N438" s="38"/>
      <c r="O438" s="38"/>
      <c r="P438" s="173"/>
      <c r="Q438" s="173"/>
      <c r="R438" s="173"/>
      <c r="S438" s="173"/>
      <c r="T438" s="173">
        <v>0</v>
      </c>
      <c r="U438" s="173">
        <v>0</v>
      </c>
      <c r="V438" s="173">
        <v>0</v>
      </c>
      <c r="W438" s="173">
        <v>0</v>
      </c>
      <c r="X438" s="173">
        <v>0</v>
      </c>
      <c r="Y438" s="173">
        <v>0</v>
      </c>
      <c r="Z438" s="173">
        <v>0</v>
      </c>
      <c r="AA438" s="173">
        <v>0</v>
      </c>
      <c r="AB438" s="173">
        <v>0</v>
      </c>
      <c r="AC438" s="173">
        <v>0</v>
      </c>
      <c r="AD438" s="173">
        <v>0</v>
      </c>
      <c r="AE438" s="173">
        <v>0</v>
      </c>
      <c r="AF438" s="173">
        <v>0</v>
      </c>
      <c r="AG438" s="173">
        <v>0</v>
      </c>
      <c r="AH438" s="173">
        <v>0</v>
      </c>
      <c r="AI438" s="173">
        <v>0</v>
      </c>
      <c r="AJ438" s="173">
        <v>0</v>
      </c>
      <c r="AK438" s="173"/>
      <c r="AL438" s="97">
        <v>0</v>
      </c>
      <c r="AM438" s="46"/>
      <c r="AN438" s="38"/>
      <c r="AO438" s="92"/>
      <c r="AP438" s="92"/>
      <c r="AQ438" s="139"/>
      <c r="AT438" s="181"/>
      <c r="AU438" s="181"/>
      <c r="AV438" s="181"/>
    </row>
    <row r="439" spans="1:48" s="42" customFormat="1" ht="8.25" hidden="1" customHeight="1" outlineLevel="2">
      <c r="A439" s="437" t="s">
        <v>700</v>
      </c>
      <c r="B439" s="438"/>
      <c r="C439" s="439" t="s">
        <v>685</v>
      </c>
      <c r="D439" s="440"/>
      <c r="E439" s="440"/>
      <c r="F439" s="440"/>
      <c r="G439" s="441"/>
      <c r="H439" s="46" t="s">
        <v>28</v>
      </c>
      <c r="I439" s="38">
        <v>0</v>
      </c>
      <c r="J439" s="38">
        <v>0</v>
      </c>
      <c r="K439" s="38">
        <v>0</v>
      </c>
      <c r="L439" s="38"/>
      <c r="M439" s="38"/>
      <c r="N439" s="38"/>
      <c r="O439" s="38"/>
      <c r="P439" s="173"/>
      <c r="Q439" s="173"/>
      <c r="R439" s="173"/>
      <c r="S439" s="173"/>
      <c r="T439" s="173">
        <v>0</v>
      </c>
      <c r="U439" s="173">
        <v>0</v>
      </c>
      <c r="V439" s="173">
        <v>0</v>
      </c>
      <c r="W439" s="173">
        <v>0</v>
      </c>
      <c r="X439" s="173">
        <v>0</v>
      </c>
      <c r="Y439" s="173">
        <v>0</v>
      </c>
      <c r="Z439" s="173">
        <v>0</v>
      </c>
      <c r="AA439" s="173">
        <v>0</v>
      </c>
      <c r="AB439" s="173">
        <v>0</v>
      </c>
      <c r="AC439" s="173">
        <v>0</v>
      </c>
      <c r="AD439" s="173">
        <v>0</v>
      </c>
      <c r="AE439" s="173">
        <v>0</v>
      </c>
      <c r="AF439" s="173">
        <v>0</v>
      </c>
      <c r="AG439" s="173">
        <v>0</v>
      </c>
      <c r="AH439" s="173">
        <v>0</v>
      </c>
      <c r="AI439" s="173">
        <v>0</v>
      </c>
      <c r="AJ439" s="173">
        <v>0</v>
      </c>
      <c r="AK439" s="173"/>
      <c r="AL439" s="97">
        <v>0</v>
      </c>
      <c r="AM439" s="46"/>
      <c r="AN439" s="38"/>
      <c r="AO439" s="92"/>
      <c r="AP439" s="92"/>
      <c r="AQ439" s="139"/>
      <c r="AT439" s="181"/>
      <c r="AU439" s="181"/>
      <c r="AV439" s="181"/>
    </row>
    <row r="440" spans="1:48" s="42" customFormat="1" ht="8.25" hidden="1" customHeight="1" outlineLevel="2">
      <c r="A440" s="437" t="s">
        <v>701</v>
      </c>
      <c r="B440" s="438"/>
      <c r="C440" s="439" t="s">
        <v>54</v>
      </c>
      <c r="D440" s="440"/>
      <c r="E440" s="440"/>
      <c r="F440" s="440"/>
      <c r="G440" s="441"/>
      <c r="H440" s="46" t="s">
        <v>28</v>
      </c>
      <c r="I440" s="38">
        <v>0</v>
      </c>
      <c r="J440" s="38">
        <v>0</v>
      </c>
      <c r="K440" s="38">
        <v>0</v>
      </c>
      <c r="L440" s="38"/>
      <c r="M440" s="38"/>
      <c r="N440" s="38"/>
      <c r="O440" s="38"/>
      <c r="P440" s="173"/>
      <c r="Q440" s="173"/>
      <c r="R440" s="173"/>
      <c r="S440" s="173"/>
      <c r="T440" s="173">
        <v>0</v>
      </c>
      <c r="U440" s="173">
        <v>0</v>
      </c>
      <c r="V440" s="173">
        <v>0</v>
      </c>
      <c r="W440" s="173">
        <v>0</v>
      </c>
      <c r="X440" s="173">
        <v>0</v>
      </c>
      <c r="Y440" s="173">
        <v>0</v>
      </c>
      <c r="Z440" s="173">
        <v>0</v>
      </c>
      <c r="AA440" s="173">
        <v>0</v>
      </c>
      <c r="AB440" s="173">
        <v>0</v>
      </c>
      <c r="AC440" s="173">
        <v>0</v>
      </c>
      <c r="AD440" s="173">
        <v>0</v>
      </c>
      <c r="AE440" s="173">
        <v>0</v>
      </c>
      <c r="AF440" s="173">
        <v>0</v>
      </c>
      <c r="AG440" s="173">
        <v>0</v>
      </c>
      <c r="AH440" s="173">
        <v>0</v>
      </c>
      <c r="AI440" s="173">
        <v>0</v>
      </c>
      <c r="AJ440" s="173">
        <v>0</v>
      </c>
      <c r="AK440" s="173"/>
      <c r="AL440" s="97">
        <v>0</v>
      </c>
      <c r="AM440" s="46"/>
      <c r="AN440" s="38"/>
      <c r="AO440" s="92"/>
      <c r="AP440" s="92"/>
      <c r="AQ440" s="139"/>
      <c r="AT440" s="181"/>
      <c r="AU440" s="181"/>
      <c r="AV440" s="181"/>
    </row>
    <row r="441" spans="1:48" s="42" customFormat="1" ht="8.25" hidden="1" customHeight="1" outlineLevel="2">
      <c r="A441" s="437" t="s">
        <v>702</v>
      </c>
      <c r="B441" s="438"/>
      <c r="C441" s="439" t="s">
        <v>56</v>
      </c>
      <c r="D441" s="440"/>
      <c r="E441" s="440"/>
      <c r="F441" s="440"/>
      <c r="G441" s="441"/>
      <c r="H441" s="46" t="s">
        <v>28</v>
      </c>
      <c r="I441" s="38">
        <v>0</v>
      </c>
      <c r="J441" s="38">
        <v>0</v>
      </c>
      <c r="K441" s="38">
        <v>0</v>
      </c>
      <c r="L441" s="38"/>
      <c r="M441" s="38"/>
      <c r="N441" s="38"/>
      <c r="O441" s="38"/>
      <c r="P441" s="173"/>
      <c r="Q441" s="173"/>
      <c r="R441" s="173"/>
      <c r="S441" s="173"/>
      <c r="T441" s="173">
        <v>0</v>
      </c>
      <c r="U441" s="173">
        <v>0</v>
      </c>
      <c r="V441" s="173">
        <v>0</v>
      </c>
      <c r="W441" s="173">
        <v>0</v>
      </c>
      <c r="X441" s="173">
        <v>0</v>
      </c>
      <c r="Y441" s="173">
        <v>0</v>
      </c>
      <c r="Z441" s="173">
        <v>0</v>
      </c>
      <c r="AA441" s="173">
        <v>0</v>
      </c>
      <c r="AB441" s="173">
        <v>0</v>
      </c>
      <c r="AC441" s="173">
        <v>0</v>
      </c>
      <c r="AD441" s="173">
        <v>0</v>
      </c>
      <c r="AE441" s="173">
        <v>0</v>
      </c>
      <c r="AF441" s="173">
        <v>0</v>
      </c>
      <c r="AG441" s="173">
        <v>0</v>
      </c>
      <c r="AH441" s="173">
        <v>0</v>
      </c>
      <c r="AI441" s="173">
        <v>0</v>
      </c>
      <c r="AJ441" s="173">
        <v>0</v>
      </c>
      <c r="AK441" s="173"/>
      <c r="AL441" s="97">
        <v>0</v>
      </c>
      <c r="AM441" s="46"/>
      <c r="AN441" s="38"/>
      <c r="AO441" s="92"/>
      <c r="AP441" s="92"/>
      <c r="AQ441" s="139"/>
      <c r="AT441" s="181"/>
      <c r="AU441" s="181"/>
      <c r="AV441" s="181"/>
    </row>
    <row r="442" spans="1:48" s="42" customFormat="1" ht="8.25" customHeight="1" collapsed="1">
      <c r="A442" s="437" t="s">
        <v>39</v>
      </c>
      <c r="B442" s="438"/>
      <c r="C442" s="439" t="s">
        <v>703</v>
      </c>
      <c r="D442" s="440"/>
      <c r="E442" s="440"/>
      <c r="F442" s="440"/>
      <c r="G442" s="441"/>
      <c r="H442" s="46" t="s">
        <v>28</v>
      </c>
      <c r="I442" s="38">
        <v>0</v>
      </c>
      <c r="J442" s="38">
        <v>0</v>
      </c>
      <c r="K442" s="38">
        <v>0</v>
      </c>
      <c r="L442" s="38"/>
      <c r="M442" s="38"/>
      <c r="N442" s="38"/>
      <c r="O442" s="38"/>
      <c r="P442" s="173"/>
      <c r="Q442" s="173"/>
      <c r="R442" s="173"/>
      <c r="S442" s="173"/>
      <c r="T442" s="173">
        <v>0</v>
      </c>
      <c r="U442" s="173">
        <v>0</v>
      </c>
      <c r="V442" s="173">
        <v>0</v>
      </c>
      <c r="W442" s="173">
        <v>0</v>
      </c>
      <c r="X442" s="173">
        <v>0</v>
      </c>
      <c r="Y442" s="173">
        <v>0</v>
      </c>
      <c r="Z442" s="173">
        <v>0</v>
      </c>
      <c r="AA442" s="173">
        <v>0</v>
      </c>
      <c r="AB442" s="173">
        <v>0</v>
      </c>
      <c r="AC442" s="173">
        <v>0</v>
      </c>
      <c r="AD442" s="173">
        <v>0</v>
      </c>
      <c r="AE442" s="173">
        <v>0</v>
      </c>
      <c r="AF442" s="173">
        <v>0</v>
      </c>
      <c r="AG442" s="173">
        <v>0</v>
      </c>
      <c r="AH442" s="173">
        <v>0</v>
      </c>
      <c r="AI442" s="173">
        <v>0</v>
      </c>
      <c r="AJ442" s="173">
        <v>0</v>
      </c>
      <c r="AK442" s="173"/>
      <c r="AL442" s="97">
        <v>0</v>
      </c>
      <c r="AM442" s="46"/>
      <c r="AN442" s="38"/>
      <c r="AO442" s="92"/>
      <c r="AP442" s="92"/>
      <c r="AQ442" s="139"/>
      <c r="AT442" s="181"/>
      <c r="AU442" s="181"/>
      <c r="AV442" s="181"/>
    </row>
    <row r="443" spans="1:48" s="42" customFormat="1" ht="8.25" customHeight="1">
      <c r="A443" s="437" t="s">
        <v>43</v>
      </c>
      <c r="B443" s="438"/>
      <c r="C443" s="439" t="s">
        <v>704</v>
      </c>
      <c r="D443" s="440"/>
      <c r="E443" s="440"/>
      <c r="F443" s="440"/>
      <c r="G443" s="441"/>
      <c r="H443" s="46" t="s">
        <v>28</v>
      </c>
      <c r="I443" s="38">
        <v>0</v>
      </c>
      <c r="J443" s="38">
        <v>0</v>
      </c>
      <c r="K443" s="38">
        <v>0</v>
      </c>
      <c r="L443" s="38"/>
      <c r="M443" s="38"/>
      <c r="N443" s="38"/>
      <c r="O443" s="38"/>
      <c r="P443" s="173"/>
      <c r="Q443" s="173"/>
      <c r="R443" s="173"/>
      <c r="S443" s="173"/>
      <c r="T443" s="173">
        <v>0</v>
      </c>
      <c r="U443" s="173">
        <v>0</v>
      </c>
      <c r="V443" s="173">
        <v>0</v>
      </c>
      <c r="W443" s="173">
        <v>0</v>
      </c>
      <c r="X443" s="173">
        <v>0</v>
      </c>
      <c r="Y443" s="173">
        <v>0</v>
      </c>
      <c r="Z443" s="173">
        <v>0</v>
      </c>
      <c r="AA443" s="173">
        <v>0</v>
      </c>
      <c r="AB443" s="173">
        <v>0</v>
      </c>
      <c r="AC443" s="173">
        <v>0</v>
      </c>
      <c r="AD443" s="173">
        <v>0</v>
      </c>
      <c r="AE443" s="173">
        <v>0</v>
      </c>
      <c r="AF443" s="173">
        <v>0</v>
      </c>
      <c r="AG443" s="173">
        <v>0</v>
      </c>
      <c r="AH443" s="173">
        <v>0</v>
      </c>
      <c r="AI443" s="173">
        <v>0</v>
      </c>
      <c r="AJ443" s="173">
        <v>0</v>
      </c>
      <c r="AK443" s="173"/>
      <c r="AL443" s="97">
        <v>0</v>
      </c>
      <c r="AM443" s="46"/>
      <c r="AN443" s="38"/>
      <c r="AO443" s="92"/>
      <c r="AP443" s="92"/>
      <c r="AQ443" s="139"/>
      <c r="AT443" s="181"/>
      <c r="AU443" s="181"/>
      <c r="AV443" s="181"/>
    </row>
    <row r="444" spans="1:48" s="42" customFormat="1" ht="8.25" customHeight="1" outlineLevel="1">
      <c r="A444" s="437" t="s">
        <v>705</v>
      </c>
      <c r="B444" s="438"/>
      <c r="C444" s="439" t="s">
        <v>706</v>
      </c>
      <c r="D444" s="440"/>
      <c r="E444" s="440"/>
      <c r="F444" s="440"/>
      <c r="G444" s="441"/>
      <c r="H444" s="46" t="s">
        <v>28</v>
      </c>
      <c r="I444" s="38">
        <v>0</v>
      </c>
      <c r="J444" s="38">
        <v>0</v>
      </c>
      <c r="K444" s="38">
        <v>0</v>
      </c>
      <c r="L444" s="38"/>
      <c r="M444" s="38"/>
      <c r="N444" s="38"/>
      <c r="O444" s="38"/>
      <c r="P444" s="173"/>
      <c r="Q444" s="173"/>
      <c r="R444" s="173"/>
      <c r="S444" s="173"/>
      <c r="T444" s="173">
        <v>0</v>
      </c>
      <c r="U444" s="173">
        <v>0</v>
      </c>
      <c r="V444" s="173">
        <v>0</v>
      </c>
      <c r="W444" s="173">
        <v>0</v>
      </c>
      <c r="X444" s="173">
        <v>0</v>
      </c>
      <c r="Y444" s="173">
        <v>0</v>
      </c>
      <c r="Z444" s="173">
        <v>0</v>
      </c>
      <c r="AA444" s="173">
        <v>0</v>
      </c>
      <c r="AB444" s="173">
        <v>0</v>
      </c>
      <c r="AC444" s="173">
        <v>0</v>
      </c>
      <c r="AD444" s="173">
        <v>0</v>
      </c>
      <c r="AE444" s="173">
        <v>0</v>
      </c>
      <c r="AF444" s="173">
        <v>0</v>
      </c>
      <c r="AG444" s="173">
        <v>0</v>
      </c>
      <c r="AH444" s="173">
        <v>0</v>
      </c>
      <c r="AI444" s="173">
        <v>0</v>
      </c>
      <c r="AJ444" s="173">
        <v>0</v>
      </c>
      <c r="AK444" s="173"/>
      <c r="AL444" s="97">
        <v>0</v>
      </c>
      <c r="AM444" s="142">
        <v>0</v>
      </c>
      <c r="AN444" s="38"/>
      <c r="AO444" s="48"/>
      <c r="AP444" s="48"/>
      <c r="AQ444" s="139"/>
      <c r="AT444" s="181"/>
      <c r="AU444" s="181"/>
      <c r="AV444" s="181"/>
    </row>
    <row r="445" spans="1:48" s="42" customFormat="1" ht="8.25" customHeight="1" outlineLevel="1">
      <c r="A445" s="437" t="s">
        <v>707</v>
      </c>
      <c r="B445" s="438"/>
      <c r="C445" s="439" t="s">
        <v>708</v>
      </c>
      <c r="D445" s="440"/>
      <c r="E445" s="440"/>
      <c r="F445" s="440"/>
      <c r="G445" s="441"/>
      <c r="H445" s="46" t="s">
        <v>28</v>
      </c>
      <c r="I445" s="38">
        <v>0</v>
      </c>
      <c r="J445" s="38">
        <v>0</v>
      </c>
      <c r="K445" s="38">
        <v>0</v>
      </c>
      <c r="L445" s="38"/>
      <c r="M445" s="38"/>
      <c r="N445" s="38"/>
      <c r="O445" s="38"/>
      <c r="P445" s="173"/>
      <c r="Q445" s="173"/>
      <c r="R445" s="173"/>
      <c r="S445" s="173"/>
      <c r="T445" s="173">
        <v>0</v>
      </c>
      <c r="U445" s="173">
        <v>0</v>
      </c>
      <c r="V445" s="173">
        <v>0</v>
      </c>
      <c r="W445" s="173">
        <v>0</v>
      </c>
      <c r="X445" s="173">
        <v>0</v>
      </c>
      <c r="Y445" s="173">
        <v>0</v>
      </c>
      <c r="Z445" s="173">
        <v>0</v>
      </c>
      <c r="AA445" s="173">
        <v>0</v>
      </c>
      <c r="AB445" s="173">
        <v>0</v>
      </c>
      <c r="AC445" s="173">
        <v>0</v>
      </c>
      <c r="AD445" s="173">
        <v>0</v>
      </c>
      <c r="AE445" s="173">
        <v>0</v>
      </c>
      <c r="AF445" s="173">
        <v>0</v>
      </c>
      <c r="AG445" s="173">
        <v>0</v>
      </c>
      <c r="AH445" s="173">
        <v>0</v>
      </c>
      <c r="AI445" s="173">
        <v>0</v>
      </c>
      <c r="AJ445" s="173">
        <v>0</v>
      </c>
      <c r="AK445" s="173"/>
      <c r="AL445" s="97">
        <v>0</v>
      </c>
      <c r="AM445" s="46"/>
      <c r="AN445" s="38"/>
      <c r="AO445" s="92"/>
      <c r="AP445" s="92"/>
      <c r="AQ445" s="139"/>
      <c r="AT445" s="181"/>
      <c r="AU445" s="181"/>
      <c r="AV445" s="181"/>
    </row>
    <row r="446" spans="1:48" s="42" customFormat="1" ht="9" customHeight="1">
      <c r="A446" s="437" t="s">
        <v>59</v>
      </c>
      <c r="B446" s="438"/>
      <c r="C446" s="439" t="s">
        <v>709</v>
      </c>
      <c r="D446" s="440"/>
      <c r="E446" s="440"/>
      <c r="F446" s="440"/>
      <c r="G446" s="441"/>
      <c r="H446" s="46" t="s">
        <v>28</v>
      </c>
      <c r="I446" s="38"/>
      <c r="J446" s="38"/>
      <c r="K446" s="38"/>
      <c r="L446" s="38"/>
      <c r="M446" s="38"/>
      <c r="N446" s="38"/>
      <c r="O446" s="38"/>
      <c r="P446" s="173"/>
      <c r="Q446" s="173"/>
      <c r="R446" s="173"/>
      <c r="S446" s="173"/>
      <c r="T446" s="173">
        <v>14.324999999999999</v>
      </c>
      <c r="U446" s="173">
        <v>0</v>
      </c>
      <c r="V446" s="173">
        <v>0</v>
      </c>
      <c r="W446" s="173">
        <v>0</v>
      </c>
      <c r="X446" s="173">
        <v>0</v>
      </c>
      <c r="Y446" s="173">
        <v>0</v>
      </c>
      <c r="Z446" s="173">
        <v>0</v>
      </c>
      <c r="AA446" s="173">
        <v>0</v>
      </c>
      <c r="AB446" s="173">
        <v>6.6790000000000003</v>
      </c>
      <c r="AC446" s="173">
        <v>0</v>
      </c>
      <c r="AD446" s="173">
        <v>0</v>
      </c>
      <c r="AE446" s="173">
        <v>0</v>
      </c>
      <c r="AF446" s="173">
        <v>0</v>
      </c>
      <c r="AG446" s="173">
        <v>0</v>
      </c>
      <c r="AH446" s="173">
        <v>0</v>
      </c>
      <c r="AI446" s="173">
        <v>0</v>
      </c>
      <c r="AJ446" s="173">
        <v>0</v>
      </c>
      <c r="AK446" s="173"/>
      <c r="AL446" s="173">
        <v>6.6790000000000003</v>
      </c>
      <c r="AM446" s="46"/>
      <c r="AN446" s="38"/>
      <c r="AO446" s="92"/>
      <c r="AP446" s="92"/>
      <c r="AQ446" s="139"/>
      <c r="AT446" s="181"/>
      <c r="AU446" s="181"/>
      <c r="AV446" s="181"/>
    </row>
    <row r="447" spans="1:48" s="42" customFormat="1">
      <c r="A447" s="437" t="s">
        <v>61</v>
      </c>
      <c r="B447" s="438"/>
      <c r="C447" s="439" t="s">
        <v>710</v>
      </c>
      <c r="D447" s="440"/>
      <c r="E447" s="440"/>
      <c r="F447" s="440"/>
      <c r="G447" s="441"/>
      <c r="H447" s="46" t="s">
        <v>28</v>
      </c>
      <c r="I447" s="38"/>
      <c r="J447" s="38"/>
      <c r="K447" s="38"/>
      <c r="L447" s="38"/>
      <c r="M447" s="38"/>
      <c r="N447" s="38"/>
      <c r="O447" s="38"/>
      <c r="P447" s="38"/>
      <c r="Q447" s="38"/>
      <c r="R447" s="38"/>
      <c r="S447" s="38"/>
      <c r="T447" s="38">
        <v>0</v>
      </c>
      <c r="U447" s="38">
        <v>0</v>
      </c>
      <c r="V447" s="38">
        <v>0</v>
      </c>
      <c r="W447" s="38"/>
      <c r="X447" s="38">
        <v>0</v>
      </c>
      <c r="Y447" s="38">
        <v>0</v>
      </c>
      <c r="Z447" s="38">
        <v>0</v>
      </c>
      <c r="AA447" s="38">
        <v>0</v>
      </c>
      <c r="AB447" s="173">
        <v>6.6790000000000003</v>
      </c>
      <c r="AC447" s="38">
        <v>0</v>
      </c>
      <c r="AD447" s="38">
        <v>0</v>
      </c>
      <c r="AE447" s="38">
        <v>0</v>
      </c>
      <c r="AF447" s="38">
        <v>0</v>
      </c>
      <c r="AG447" s="38">
        <v>0</v>
      </c>
      <c r="AH447" s="38">
        <v>0</v>
      </c>
      <c r="AI447" s="38">
        <v>0</v>
      </c>
      <c r="AJ447" s="38">
        <v>0</v>
      </c>
      <c r="AK447" s="38"/>
      <c r="AL447" s="173">
        <v>6.6790000000000003</v>
      </c>
      <c r="AM447" s="46"/>
      <c r="AN447" s="38"/>
      <c r="AO447" s="92"/>
      <c r="AP447" s="92"/>
      <c r="AQ447" s="139"/>
      <c r="AT447" s="181"/>
      <c r="AU447" s="181"/>
      <c r="AV447" s="181"/>
    </row>
    <row r="448" spans="1:48" s="42" customFormat="1" ht="8.25" customHeight="1" outlineLevel="1">
      <c r="A448" s="437" t="s">
        <v>65</v>
      </c>
      <c r="B448" s="438"/>
      <c r="C448" s="439" t="s">
        <v>711</v>
      </c>
      <c r="D448" s="440"/>
      <c r="E448" s="440"/>
      <c r="F448" s="440"/>
      <c r="G448" s="441"/>
      <c r="H448" s="46" t="s">
        <v>28</v>
      </c>
      <c r="I448" s="38">
        <v>0</v>
      </c>
      <c r="J448" s="38">
        <v>0</v>
      </c>
      <c r="K448" s="38">
        <v>0</v>
      </c>
      <c r="L448" s="38"/>
      <c r="M448" s="38"/>
      <c r="N448" s="38"/>
      <c r="O448" s="38"/>
      <c r="P448" s="38"/>
      <c r="Q448" s="38"/>
      <c r="R448" s="38"/>
      <c r="S448" s="38"/>
      <c r="T448" s="38">
        <v>0</v>
      </c>
      <c r="U448" s="38">
        <v>0</v>
      </c>
      <c r="V448" s="38">
        <v>0</v>
      </c>
      <c r="W448" s="38">
        <v>0</v>
      </c>
      <c r="X448" s="38">
        <v>0</v>
      </c>
      <c r="Y448" s="38">
        <v>0</v>
      </c>
      <c r="Z448" s="38">
        <v>0</v>
      </c>
      <c r="AA448" s="38">
        <v>0</v>
      </c>
      <c r="AB448" s="38">
        <v>0</v>
      </c>
      <c r="AC448" s="38">
        <v>0</v>
      </c>
      <c r="AD448" s="38">
        <v>0</v>
      </c>
      <c r="AE448" s="38">
        <v>0</v>
      </c>
      <c r="AF448" s="38">
        <v>0</v>
      </c>
      <c r="AG448" s="38">
        <v>0</v>
      </c>
      <c r="AH448" s="38">
        <v>0</v>
      </c>
      <c r="AI448" s="38">
        <v>0</v>
      </c>
      <c r="AJ448" s="38">
        <v>0</v>
      </c>
      <c r="AK448" s="38"/>
      <c r="AL448" s="38">
        <v>0</v>
      </c>
      <c r="AM448" s="142">
        <v>0</v>
      </c>
      <c r="AN448" s="38"/>
      <c r="AO448" s="48"/>
      <c r="AP448" s="48"/>
      <c r="AQ448" s="139"/>
      <c r="AT448" s="181"/>
      <c r="AU448" s="181"/>
      <c r="AV448" s="181"/>
    </row>
    <row r="449" spans="1:48" s="42" customFormat="1" outlineLevel="1">
      <c r="A449" s="437" t="s">
        <v>66</v>
      </c>
      <c r="B449" s="438"/>
      <c r="C449" s="439" t="s">
        <v>712</v>
      </c>
      <c r="D449" s="440"/>
      <c r="E449" s="440"/>
      <c r="F449" s="440"/>
      <c r="G449" s="441"/>
      <c r="H449" s="46" t="s">
        <v>28</v>
      </c>
      <c r="I449" s="38">
        <v>0</v>
      </c>
      <c r="J449" s="38">
        <v>0</v>
      </c>
      <c r="K449" s="38">
        <v>0</v>
      </c>
      <c r="L449" s="38"/>
      <c r="M449" s="38"/>
      <c r="N449" s="38"/>
      <c r="O449" s="38"/>
      <c r="P449" s="38"/>
      <c r="Q449" s="38"/>
      <c r="R449" s="38"/>
      <c r="S449" s="38"/>
      <c r="T449" s="38">
        <v>0</v>
      </c>
      <c r="U449" s="38">
        <v>0</v>
      </c>
      <c r="V449" s="38">
        <v>0</v>
      </c>
      <c r="W449" s="38">
        <v>0</v>
      </c>
      <c r="X449" s="38">
        <v>0</v>
      </c>
      <c r="Y449" s="38">
        <v>0</v>
      </c>
      <c r="Z449" s="38">
        <v>0</v>
      </c>
      <c r="AA449" s="38">
        <v>0</v>
      </c>
      <c r="AB449" s="38">
        <v>0</v>
      </c>
      <c r="AC449" s="38">
        <v>0</v>
      </c>
      <c r="AD449" s="38">
        <v>0</v>
      </c>
      <c r="AE449" s="38">
        <v>0</v>
      </c>
      <c r="AF449" s="38">
        <v>0</v>
      </c>
      <c r="AG449" s="38">
        <v>0</v>
      </c>
      <c r="AH449" s="38">
        <v>0</v>
      </c>
      <c r="AI449" s="38">
        <v>0</v>
      </c>
      <c r="AJ449" s="38">
        <v>0</v>
      </c>
      <c r="AK449" s="38"/>
      <c r="AL449" s="38">
        <v>0</v>
      </c>
      <c r="AM449" s="142">
        <v>0</v>
      </c>
      <c r="AN449" s="38"/>
      <c r="AO449" s="48"/>
      <c r="AP449" s="48"/>
      <c r="AQ449" s="139"/>
      <c r="AT449" s="181"/>
      <c r="AU449" s="181"/>
      <c r="AV449" s="181"/>
    </row>
    <row r="450" spans="1:48" s="42" customFormat="1" outlineLevel="1">
      <c r="A450" s="437" t="s">
        <v>67</v>
      </c>
      <c r="B450" s="438"/>
      <c r="C450" s="439" t="s">
        <v>713</v>
      </c>
      <c r="D450" s="440"/>
      <c r="E450" s="440"/>
      <c r="F450" s="440"/>
      <c r="G450" s="441"/>
      <c r="H450" s="46" t="s">
        <v>28</v>
      </c>
      <c r="I450" s="38">
        <v>0</v>
      </c>
      <c r="J450" s="38">
        <v>0</v>
      </c>
      <c r="K450" s="38">
        <v>0</v>
      </c>
      <c r="L450" s="38"/>
      <c r="M450" s="38"/>
      <c r="N450" s="38"/>
      <c r="O450" s="38"/>
      <c r="P450" s="38"/>
      <c r="Q450" s="38"/>
      <c r="R450" s="38"/>
      <c r="S450" s="38"/>
      <c r="T450" s="38">
        <v>0</v>
      </c>
      <c r="U450" s="38">
        <v>0</v>
      </c>
      <c r="V450" s="38">
        <v>0</v>
      </c>
      <c r="W450" s="38">
        <v>0</v>
      </c>
      <c r="X450" s="38">
        <v>0</v>
      </c>
      <c r="Y450" s="38">
        <v>0</v>
      </c>
      <c r="Z450" s="38">
        <v>0</v>
      </c>
      <c r="AA450" s="38">
        <v>0</v>
      </c>
      <c r="AB450" s="38">
        <v>0</v>
      </c>
      <c r="AC450" s="38">
        <v>0</v>
      </c>
      <c r="AD450" s="38">
        <v>0</v>
      </c>
      <c r="AE450" s="38">
        <v>0</v>
      </c>
      <c r="AF450" s="38">
        <v>0</v>
      </c>
      <c r="AG450" s="38">
        <v>0</v>
      </c>
      <c r="AH450" s="38">
        <v>0</v>
      </c>
      <c r="AI450" s="38">
        <v>0</v>
      </c>
      <c r="AJ450" s="38">
        <v>0</v>
      </c>
      <c r="AK450" s="38"/>
      <c r="AL450" s="38">
        <v>0</v>
      </c>
      <c r="AM450" s="142">
        <v>0</v>
      </c>
      <c r="AN450" s="38"/>
      <c r="AO450" s="48"/>
      <c r="AP450" s="48"/>
      <c r="AQ450" s="139"/>
      <c r="AT450" s="181"/>
      <c r="AU450" s="181"/>
      <c r="AV450" s="181"/>
    </row>
    <row r="451" spans="1:48" s="42" customFormat="1" ht="8.25" customHeight="1" outlineLevel="1">
      <c r="A451" s="437" t="s">
        <v>68</v>
      </c>
      <c r="B451" s="438"/>
      <c r="C451" s="439" t="s">
        <v>714</v>
      </c>
      <c r="D451" s="440"/>
      <c r="E451" s="440"/>
      <c r="F451" s="440"/>
      <c r="G451" s="441"/>
      <c r="H451" s="46" t="s">
        <v>28</v>
      </c>
      <c r="I451" s="38">
        <v>0</v>
      </c>
      <c r="J451" s="38">
        <v>0</v>
      </c>
      <c r="K451" s="38">
        <v>0</v>
      </c>
      <c r="L451" s="38"/>
      <c r="M451" s="38"/>
      <c r="N451" s="38"/>
      <c r="O451" s="38"/>
      <c r="P451" s="38"/>
      <c r="Q451" s="38"/>
      <c r="R451" s="38"/>
      <c r="S451" s="38"/>
      <c r="T451" s="38">
        <v>0</v>
      </c>
      <c r="U451" s="38">
        <v>0</v>
      </c>
      <c r="V451" s="38">
        <v>0</v>
      </c>
      <c r="W451" s="38">
        <v>0</v>
      </c>
      <c r="X451" s="38">
        <v>0</v>
      </c>
      <c r="Y451" s="38">
        <v>0</v>
      </c>
      <c r="Z451" s="38">
        <v>0</v>
      </c>
      <c r="AA451" s="38">
        <v>0</v>
      </c>
      <c r="AB451" s="38">
        <v>0</v>
      </c>
      <c r="AC451" s="38">
        <v>0</v>
      </c>
      <c r="AD451" s="38">
        <v>0</v>
      </c>
      <c r="AE451" s="38">
        <v>0</v>
      </c>
      <c r="AF451" s="38">
        <v>0</v>
      </c>
      <c r="AG451" s="38">
        <v>0</v>
      </c>
      <c r="AH451" s="38">
        <v>0</v>
      </c>
      <c r="AI451" s="38">
        <v>0</v>
      </c>
      <c r="AJ451" s="38">
        <v>0</v>
      </c>
      <c r="AK451" s="38"/>
      <c r="AL451" s="38">
        <v>0</v>
      </c>
      <c r="AM451" s="142">
        <v>0</v>
      </c>
      <c r="AN451" s="38"/>
      <c r="AO451" s="48"/>
      <c r="AP451" s="48"/>
      <c r="AQ451" s="139"/>
      <c r="AT451" s="181"/>
      <c r="AU451" s="181"/>
      <c r="AV451" s="181"/>
    </row>
    <row r="452" spans="1:48" s="42" customFormat="1" ht="8.25" customHeight="1" outlineLevel="1">
      <c r="A452" s="437" t="s">
        <v>122</v>
      </c>
      <c r="B452" s="438"/>
      <c r="C452" s="439" t="s">
        <v>348</v>
      </c>
      <c r="D452" s="440"/>
      <c r="E452" s="440"/>
      <c r="F452" s="440"/>
      <c r="G452" s="441"/>
      <c r="H452" s="46" t="s">
        <v>28</v>
      </c>
      <c r="I452" s="38">
        <v>0</v>
      </c>
      <c r="J452" s="38">
        <v>0</v>
      </c>
      <c r="K452" s="38">
        <v>0</v>
      </c>
      <c r="L452" s="38"/>
      <c r="M452" s="38"/>
      <c r="N452" s="38"/>
      <c r="O452" s="38"/>
      <c r="P452" s="38"/>
      <c r="Q452" s="38"/>
      <c r="R452" s="38"/>
      <c r="S452" s="38"/>
      <c r="T452" s="38">
        <v>0</v>
      </c>
      <c r="U452" s="38">
        <v>0</v>
      </c>
      <c r="V452" s="38">
        <v>0</v>
      </c>
      <c r="W452" s="38">
        <v>0</v>
      </c>
      <c r="X452" s="38">
        <v>0</v>
      </c>
      <c r="Y452" s="38">
        <v>0</v>
      </c>
      <c r="Z452" s="38">
        <v>0</v>
      </c>
      <c r="AA452" s="38">
        <v>0</v>
      </c>
      <c r="AB452" s="38">
        <v>0</v>
      </c>
      <c r="AC452" s="38">
        <v>0</v>
      </c>
      <c r="AD452" s="38">
        <v>0</v>
      </c>
      <c r="AE452" s="38">
        <v>0</v>
      </c>
      <c r="AF452" s="38">
        <v>0</v>
      </c>
      <c r="AG452" s="38">
        <v>0</v>
      </c>
      <c r="AH452" s="38">
        <v>0</v>
      </c>
      <c r="AI452" s="38">
        <v>0</v>
      </c>
      <c r="AJ452" s="38">
        <v>0</v>
      </c>
      <c r="AK452" s="38"/>
      <c r="AL452" s="38">
        <v>0</v>
      </c>
      <c r="AM452" s="142">
        <v>0</v>
      </c>
      <c r="AN452" s="38"/>
      <c r="AO452" s="48"/>
      <c r="AP452" s="48"/>
      <c r="AQ452" s="139"/>
      <c r="AT452" s="181"/>
      <c r="AU452" s="181"/>
      <c r="AV452" s="181"/>
    </row>
    <row r="453" spans="1:48" s="42" customFormat="1" ht="16.5" customHeight="1" outlineLevel="1">
      <c r="A453" s="437" t="s">
        <v>715</v>
      </c>
      <c r="B453" s="438"/>
      <c r="C453" s="439" t="s">
        <v>716</v>
      </c>
      <c r="D453" s="440"/>
      <c r="E453" s="440"/>
      <c r="F453" s="440"/>
      <c r="G453" s="441"/>
      <c r="H453" s="46" t="s">
        <v>28</v>
      </c>
      <c r="I453" s="38">
        <v>0</v>
      </c>
      <c r="J453" s="38">
        <v>0</v>
      </c>
      <c r="K453" s="38">
        <v>0</v>
      </c>
      <c r="L453" s="38"/>
      <c r="M453" s="38"/>
      <c r="N453" s="38"/>
      <c r="O453" s="38"/>
      <c r="P453" s="38"/>
      <c r="Q453" s="38"/>
      <c r="R453" s="38"/>
      <c r="S453" s="38"/>
      <c r="T453" s="38">
        <v>0</v>
      </c>
      <c r="U453" s="38">
        <v>0</v>
      </c>
      <c r="V453" s="38">
        <v>0</v>
      </c>
      <c r="W453" s="38">
        <v>0</v>
      </c>
      <c r="X453" s="38">
        <v>0</v>
      </c>
      <c r="Y453" s="38">
        <v>0</v>
      </c>
      <c r="Z453" s="38">
        <v>0</v>
      </c>
      <c r="AA453" s="38">
        <v>0</v>
      </c>
      <c r="AB453" s="38">
        <v>0</v>
      </c>
      <c r="AC453" s="38">
        <v>0</v>
      </c>
      <c r="AD453" s="38">
        <v>0</v>
      </c>
      <c r="AE453" s="38">
        <v>0</v>
      </c>
      <c r="AF453" s="38">
        <v>0</v>
      </c>
      <c r="AG453" s="38">
        <v>0</v>
      </c>
      <c r="AH453" s="38">
        <v>0</v>
      </c>
      <c r="AI453" s="38">
        <v>0</v>
      </c>
      <c r="AJ453" s="38">
        <v>0</v>
      </c>
      <c r="AK453" s="38"/>
      <c r="AL453" s="38">
        <v>0</v>
      </c>
      <c r="AM453" s="142">
        <v>0</v>
      </c>
      <c r="AN453" s="38"/>
      <c r="AO453" s="48"/>
      <c r="AP453" s="48"/>
      <c r="AQ453" s="139"/>
      <c r="AT453" s="181"/>
      <c r="AU453" s="181"/>
      <c r="AV453" s="181"/>
    </row>
    <row r="454" spans="1:48" s="42" customFormat="1" ht="8.25" customHeight="1" outlineLevel="1">
      <c r="A454" s="437" t="s">
        <v>124</v>
      </c>
      <c r="B454" s="438"/>
      <c r="C454" s="439" t="s">
        <v>350</v>
      </c>
      <c r="D454" s="440"/>
      <c r="E454" s="440"/>
      <c r="F454" s="440"/>
      <c r="G454" s="441"/>
      <c r="H454" s="46" t="s">
        <v>28</v>
      </c>
      <c r="I454" s="38">
        <v>0</v>
      </c>
      <c r="J454" s="38">
        <v>0</v>
      </c>
      <c r="K454" s="38">
        <v>0</v>
      </c>
      <c r="L454" s="38"/>
      <c r="M454" s="38"/>
      <c r="N454" s="38"/>
      <c r="O454" s="38"/>
      <c r="P454" s="38"/>
      <c r="Q454" s="38"/>
      <c r="R454" s="38"/>
      <c r="S454" s="38"/>
      <c r="T454" s="38">
        <v>0</v>
      </c>
      <c r="U454" s="38">
        <v>0</v>
      </c>
      <c r="V454" s="38">
        <v>0</v>
      </c>
      <c r="W454" s="38">
        <v>0</v>
      </c>
      <c r="X454" s="38">
        <v>0</v>
      </c>
      <c r="Y454" s="38">
        <v>0</v>
      </c>
      <c r="Z454" s="38">
        <v>0</v>
      </c>
      <c r="AA454" s="38">
        <v>0</v>
      </c>
      <c r="AB454" s="38">
        <v>0</v>
      </c>
      <c r="AC454" s="38">
        <v>0</v>
      </c>
      <c r="AD454" s="38">
        <v>0</v>
      </c>
      <c r="AE454" s="38">
        <v>0</v>
      </c>
      <c r="AF454" s="38">
        <v>0</v>
      </c>
      <c r="AG454" s="38">
        <v>0</v>
      </c>
      <c r="AH454" s="38">
        <v>0</v>
      </c>
      <c r="AI454" s="38">
        <v>0</v>
      </c>
      <c r="AJ454" s="38">
        <v>0</v>
      </c>
      <c r="AK454" s="38"/>
      <c r="AL454" s="38">
        <v>0</v>
      </c>
      <c r="AM454" s="142">
        <v>0</v>
      </c>
      <c r="AN454" s="38"/>
      <c r="AO454" s="48"/>
      <c r="AP454" s="48"/>
      <c r="AQ454" s="139"/>
      <c r="AT454" s="181"/>
      <c r="AU454" s="181"/>
      <c r="AV454" s="181"/>
    </row>
    <row r="455" spans="1:48" s="42" customFormat="1" ht="16.5" customHeight="1" outlineLevel="1">
      <c r="A455" s="437" t="s">
        <v>717</v>
      </c>
      <c r="B455" s="438"/>
      <c r="C455" s="439" t="s">
        <v>718</v>
      </c>
      <c r="D455" s="440"/>
      <c r="E455" s="440"/>
      <c r="F455" s="440"/>
      <c r="G455" s="441"/>
      <c r="H455" s="46" t="s">
        <v>28</v>
      </c>
      <c r="I455" s="38">
        <v>0</v>
      </c>
      <c r="J455" s="38">
        <v>0</v>
      </c>
      <c r="K455" s="38">
        <v>0</v>
      </c>
      <c r="L455" s="38"/>
      <c r="M455" s="38"/>
      <c r="N455" s="38"/>
      <c r="O455" s="38"/>
      <c r="P455" s="38"/>
      <c r="Q455" s="38"/>
      <c r="R455" s="38"/>
      <c r="S455" s="38"/>
      <c r="T455" s="38">
        <v>0</v>
      </c>
      <c r="U455" s="38">
        <v>0</v>
      </c>
      <c r="V455" s="38">
        <v>0</v>
      </c>
      <c r="W455" s="38">
        <v>0</v>
      </c>
      <c r="X455" s="38">
        <v>0</v>
      </c>
      <c r="Y455" s="38">
        <v>0</v>
      </c>
      <c r="Z455" s="38">
        <v>0</v>
      </c>
      <c r="AA455" s="38">
        <v>0</v>
      </c>
      <c r="AB455" s="38">
        <v>0</v>
      </c>
      <c r="AC455" s="38">
        <v>0</v>
      </c>
      <c r="AD455" s="38">
        <v>0</v>
      </c>
      <c r="AE455" s="38">
        <v>0</v>
      </c>
      <c r="AF455" s="38">
        <v>0</v>
      </c>
      <c r="AG455" s="38">
        <v>0</v>
      </c>
      <c r="AH455" s="38">
        <v>0</v>
      </c>
      <c r="AI455" s="38">
        <v>0</v>
      </c>
      <c r="AJ455" s="38">
        <v>0</v>
      </c>
      <c r="AK455" s="38"/>
      <c r="AL455" s="38">
        <v>0</v>
      </c>
      <c r="AM455" s="142">
        <v>0</v>
      </c>
      <c r="AN455" s="38"/>
      <c r="AO455" s="48"/>
      <c r="AP455" s="48"/>
      <c r="AQ455" s="139"/>
      <c r="AT455" s="181"/>
      <c r="AU455" s="181"/>
      <c r="AV455" s="181"/>
    </row>
    <row r="456" spans="1:48" s="42" customFormat="1" ht="8.25" customHeight="1" outlineLevel="1">
      <c r="A456" s="437" t="s">
        <v>69</v>
      </c>
      <c r="B456" s="438"/>
      <c r="C456" s="439" t="s">
        <v>719</v>
      </c>
      <c r="D456" s="440"/>
      <c r="E456" s="440"/>
      <c r="F456" s="440"/>
      <c r="G456" s="441"/>
      <c r="H456" s="46" t="s">
        <v>28</v>
      </c>
      <c r="I456" s="38">
        <v>0</v>
      </c>
      <c r="J456" s="38">
        <v>0</v>
      </c>
      <c r="K456" s="38">
        <v>0</v>
      </c>
      <c r="L456" s="38"/>
      <c r="M456" s="38"/>
      <c r="N456" s="38"/>
      <c r="O456" s="38"/>
      <c r="P456" s="38"/>
      <c r="Q456" s="38"/>
      <c r="R456" s="38"/>
      <c r="S456" s="38"/>
      <c r="T456" s="38">
        <v>0</v>
      </c>
      <c r="U456" s="38">
        <v>0</v>
      </c>
      <c r="V456" s="38">
        <v>0</v>
      </c>
      <c r="W456" s="38">
        <v>0</v>
      </c>
      <c r="X456" s="38">
        <v>0</v>
      </c>
      <c r="Y456" s="38">
        <v>0</v>
      </c>
      <c r="Z456" s="38">
        <v>0</v>
      </c>
      <c r="AA456" s="38">
        <v>0</v>
      </c>
      <c r="AB456" s="38">
        <v>0</v>
      </c>
      <c r="AC456" s="38">
        <v>0</v>
      </c>
      <c r="AD456" s="38">
        <v>0</v>
      </c>
      <c r="AE456" s="38">
        <v>0</v>
      </c>
      <c r="AF456" s="38">
        <v>0</v>
      </c>
      <c r="AG456" s="38">
        <v>0</v>
      </c>
      <c r="AH456" s="38">
        <v>0</v>
      </c>
      <c r="AI456" s="38">
        <v>0</v>
      </c>
      <c r="AJ456" s="38">
        <v>0</v>
      </c>
      <c r="AK456" s="38"/>
      <c r="AL456" s="38">
        <v>0</v>
      </c>
      <c r="AM456" s="142">
        <v>0</v>
      </c>
      <c r="AN456" s="38"/>
      <c r="AO456" s="48"/>
      <c r="AP456" s="48"/>
      <c r="AQ456" s="139"/>
      <c r="AT456" s="181"/>
      <c r="AU456" s="181"/>
      <c r="AV456" s="181"/>
    </row>
    <row r="457" spans="1:48" s="42" customFormat="1" ht="9" customHeight="1" outlineLevel="1">
      <c r="A457" s="437" t="s">
        <v>70</v>
      </c>
      <c r="B457" s="438"/>
      <c r="C457" s="439" t="s">
        <v>720</v>
      </c>
      <c r="D457" s="440"/>
      <c r="E457" s="440"/>
      <c r="F457" s="440"/>
      <c r="G457" s="441"/>
      <c r="H457" s="78" t="s">
        <v>28</v>
      </c>
      <c r="I457" s="38">
        <v>0</v>
      </c>
      <c r="J457" s="38">
        <v>0</v>
      </c>
      <c r="K457" s="38">
        <v>0</v>
      </c>
      <c r="L457" s="38"/>
      <c r="M457" s="38"/>
      <c r="N457" s="38"/>
      <c r="O457" s="38"/>
      <c r="P457" s="38"/>
      <c r="Q457" s="38"/>
      <c r="R457" s="38"/>
      <c r="S457" s="38"/>
      <c r="T457" s="38">
        <v>14.324999999999999</v>
      </c>
      <c r="U457" s="38">
        <v>0</v>
      </c>
      <c r="V457" s="38">
        <v>0</v>
      </c>
      <c r="W457" s="38">
        <v>0</v>
      </c>
      <c r="X457" s="38">
        <v>0</v>
      </c>
      <c r="Y457" s="38">
        <v>0</v>
      </c>
      <c r="Z457" s="38">
        <v>0</v>
      </c>
      <c r="AA457" s="38">
        <v>0</v>
      </c>
      <c r="AB457" s="38">
        <v>0</v>
      </c>
      <c r="AC457" s="38">
        <v>0</v>
      </c>
      <c r="AD457" s="38">
        <v>0</v>
      </c>
      <c r="AE457" s="38">
        <v>0</v>
      </c>
      <c r="AF457" s="38">
        <v>0</v>
      </c>
      <c r="AG457" s="38">
        <v>0</v>
      </c>
      <c r="AH457" s="38">
        <v>0</v>
      </c>
      <c r="AI457" s="38">
        <v>0</v>
      </c>
      <c r="AJ457" s="38">
        <v>0</v>
      </c>
      <c r="AK457" s="38"/>
      <c r="AL457" s="38">
        <v>0</v>
      </c>
      <c r="AM457" s="142">
        <v>0</v>
      </c>
      <c r="AN457" s="38"/>
      <c r="AO457" s="48"/>
      <c r="AP457" s="48"/>
      <c r="AQ457" s="139"/>
      <c r="AT457" s="181"/>
      <c r="AU457" s="181"/>
      <c r="AV457" s="181"/>
    </row>
    <row r="458" spans="1:48" s="42" customFormat="1" ht="9.75" customHeight="1">
      <c r="A458" s="437" t="s">
        <v>145</v>
      </c>
      <c r="B458" s="438"/>
      <c r="C458" s="439" t="s">
        <v>135</v>
      </c>
      <c r="D458" s="440"/>
      <c r="E458" s="440"/>
      <c r="F458" s="440"/>
      <c r="G458" s="441"/>
      <c r="H458" s="46" t="s">
        <v>255</v>
      </c>
      <c r="I458" s="38"/>
      <c r="J458" s="38"/>
      <c r="K458" s="38"/>
      <c r="L458" s="38"/>
      <c r="M458" s="38"/>
      <c r="N458" s="38"/>
      <c r="O458" s="38"/>
      <c r="P458" s="38"/>
      <c r="Q458" s="38"/>
      <c r="R458" s="38"/>
      <c r="S458" s="38"/>
      <c r="T458" s="38"/>
      <c r="U458" s="38"/>
      <c r="V458" s="38"/>
      <c r="W458" s="38"/>
      <c r="X458" s="38">
        <v>0</v>
      </c>
      <c r="Y458" s="38">
        <v>0</v>
      </c>
      <c r="Z458" s="38">
        <v>0</v>
      </c>
      <c r="AA458" s="38">
        <v>0</v>
      </c>
      <c r="AB458" s="38">
        <v>0</v>
      </c>
      <c r="AC458" s="38">
        <v>0</v>
      </c>
      <c r="AD458" s="38">
        <v>0</v>
      </c>
      <c r="AE458" s="38">
        <v>0</v>
      </c>
      <c r="AF458" s="38">
        <v>0</v>
      </c>
      <c r="AG458" s="38">
        <v>0</v>
      </c>
      <c r="AH458" s="38">
        <v>0</v>
      </c>
      <c r="AI458" s="38">
        <v>0</v>
      </c>
      <c r="AJ458" s="38">
        <v>0</v>
      </c>
      <c r="AK458" s="38"/>
      <c r="AL458" s="38">
        <v>0</v>
      </c>
      <c r="AM458" s="162"/>
      <c r="AN458" s="38"/>
      <c r="AO458" s="92"/>
      <c r="AP458" s="92"/>
      <c r="AQ458" s="139"/>
      <c r="AT458" s="181"/>
      <c r="AU458" s="181"/>
      <c r="AV458" s="181"/>
    </row>
    <row r="459" spans="1:48" s="42" customFormat="1" ht="24.75" customHeight="1">
      <c r="A459" s="437" t="s">
        <v>147</v>
      </c>
      <c r="B459" s="438"/>
      <c r="C459" s="439" t="s">
        <v>721</v>
      </c>
      <c r="D459" s="440"/>
      <c r="E459" s="440"/>
      <c r="F459" s="440"/>
      <c r="G459" s="441"/>
      <c r="H459" s="46" t="s">
        <v>28</v>
      </c>
      <c r="I459" s="38"/>
      <c r="J459" s="38"/>
      <c r="K459" s="38"/>
      <c r="L459" s="38"/>
      <c r="M459" s="38"/>
      <c r="N459" s="38"/>
      <c r="O459" s="38"/>
      <c r="P459" s="38"/>
      <c r="Q459" s="38"/>
      <c r="R459" s="38"/>
      <c r="S459" s="38"/>
      <c r="T459" s="38"/>
      <c r="U459" s="38"/>
      <c r="V459" s="38"/>
      <c r="W459" s="38"/>
      <c r="X459" s="38">
        <v>0</v>
      </c>
      <c r="Y459" s="38">
        <v>0</v>
      </c>
      <c r="Z459" s="38">
        <v>0</v>
      </c>
      <c r="AA459" s="38">
        <v>0</v>
      </c>
      <c r="AB459" s="38">
        <v>0</v>
      </c>
      <c r="AC459" s="38">
        <v>0</v>
      </c>
      <c r="AD459" s="38">
        <v>0</v>
      </c>
      <c r="AE459" s="38">
        <v>0</v>
      </c>
      <c r="AF459" s="38">
        <v>0</v>
      </c>
      <c r="AG459" s="38">
        <v>0</v>
      </c>
      <c r="AH459" s="38">
        <v>0</v>
      </c>
      <c r="AI459" s="38">
        <v>0</v>
      </c>
      <c r="AJ459" s="38">
        <v>0</v>
      </c>
      <c r="AK459" s="38"/>
      <c r="AL459" s="38">
        <v>0</v>
      </c>
      <c r="AM459" s="46"/>
      <c r="AN459" s="38"/>
      <c r="AO459" s="92"/>
      <c r="AP459" s="92"/>
      <c r="AQ459" s="139"/>
      <c r="AT459" s="181"/>
      <c r="AU459" s="181"/>
      <c r="AV459" s="181"/>
    </row>
    <row r="460" spans="1:48" s="42" customFormat="1" ht="8.25" customHeight="1">
      <c r="A460" s="437" t="s">
        <v>148</v>
      </c>
      <c r="B460" s="438"/>
      <c r="C460" s="439" t="s">
        <v>722</v>
      </c>
      <c r="D460" s="440"/>
      <c r="E460" s="440"/>
      <c r="F460" s="440"/>
      <c r="G460" s="441"/>
      <c r="H460" s="46" t="s">
        <v>28</v>
      </c>
      <c r="I460" s="38"/>
      <c r="J460" s="38"/>
      <c r="K460" s="38"/>
      <c r="L460" s="38"/>
      <c r="M460" s="38"/>
      <c r="N460" s="38"/>
      <c r="O460" s="38"/>
      <c r="P460" s="38"/>
      <c r="Q460" s="38"/>
      <c r="R460" s="38"/>
      <c r="S460" s="38"/>
      <c r="T460" s="38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F460" s="38"/>
      <c r="AG460" s="38"/>
      <c r="AH460" s="38"/>
      <c r="AI460" s="38"/>
      <c r="AJ460" s="38"/>
      <c r="AK460" s="38"/>
      <c r="AL460" s="38">
        <v>0</v>
      </c>
      <c r="AM460" s="46"/>
      <c r="AN460" s="38"/>
      <c r="AO460" s="92"/>
      <c r="AP460" s="92"/>
      <c r="AQ460" s="139"/>
      <c r="AT460" s="181"/>
      <c r="AU460" s="181"/>
      <c r="AV460" s="181"/>
    </row>
    <row r="461" spans="1:48" s="42" customFormat="1" ht="16.5" customHeight="1">
      <c r="A461" s="437" t="s">
        <v>149</v>
      </c>
      <c r="B461" s="438"/>
      <c r="C461" s="439" t="s">
        <v>723</v>
      </c>
      <c r="D461" s="440"/>
      <c r="E461" s="440"/>
      <c r="F461" s="440"/>
      <c r="G461" s="441"/>
      <c r="H461" s="46" t="s">
        <v>28</v>
      </c>
      <c r="I461" s="38"/>
      <c r="J461" s="38"/>
      <c r="K461" s="38"/>
      <c r="L461" s="38"/>
      <c r="M461" s="38"/>
      <c r="N461" s="38"/>
      <c r="O461" s="38"/>
      <c r="P461" s="38"/>
      <c r="Q461" s="38"/>
      <c r="R461" s="38"/>
      <c r="S461" s="38"/>
      <c r="T461" s="38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F461" s="38"/>
      <c r="AG461" s="38"/>
      <c r="AH461" s="38"/>
      <c r="AI461" s="38"/>
      <c r="AJ461" s="38"/>
      <c r="AK461" s="38"/>
      <c r="AL461" s="38">
        <v>0</v>
      </c>
      <c r="AM461" s="46"/>
      <c r="AN461" s="38"/>
      <c r="AO461" s="92"/>
      <c r="AP461" s="92"/>
      <c r="AQ461" s="139"/>
      <c r="AT461" s="181"/>
      <c r="AU461" s="181"/>
      <c r="AV461" s="181"/>
    </row>
    <row r="462" spans="1:48" s="42" customFormat="1">
      <c r="A462" s="437" t="s">
        <v>150</v>
      </c>
      <c r="B462" s="438"/>
      <c r="C462" s="439" t="s">
        <v>724</v>
      </c>
      <c r="D462" s="440"/>
      <c r="E462" s="440"/>
      <c r="F462" s="440"/>
      <c r="G462" s="441"/>
      <c r="H462" s="46" t="s">
        <v>28</v>
      </c>
      <c r="I462" s="38"/>
      <c r="J462" s="38"/>
      <c r="K462" s="38"/>
      <c r="L462" s="38"/>
      <c r="M462" s="38"/>
      <c r="N462" s="38"/>
      <c r="O462" s="38"/>
      <c r="P462" s="38"/>
      <c r="Q462" s="38"/>
      <c r="R462" s="38"/>
      <c r="S462" s="38"/>
      <c r="T462" s="38"/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F462" s="38"/>
      <c r="AG462" s="38"/>
      <c r="AH462" s="38"/>
      <c r="AI462" s="38"/>
      <c r="AJ462" s="38"/>
      <c r="AK462" s="38"/>
      <c r="AL462" s="38">
        <v>0</v>
      </c>
      <c r="AM462" s="46"/>
      <c r="AN462" s="38"/>
      <c r="AO462" s="92"/>
      <c r="AP462" s="92"/>
      <c r="AQ462" s="139"/>
      <c r="AT462" s="181"/>
      <c r="AU462" s="181"/>
      <c r="AV462" s="181"/>
    </row>
    <row r="463" spans="1:48" s="42" customFormat="1" ht="24" customHeight="1" outlineLevel="1">
      <c r="A463" s="437" t="s">
        <v>151</v>
      </c>
      <c r="B463" s="438"/>
      <c r="C463" s="439" t="s">
        <v>725</v>
      </c>
      <c r="D463" s="440"/>
      <c r="E463" s="440"/>
      <c r="F463" s="440"/>
      <c r="G463" s="441"/>
      <c r="H463" s="46" t="s">
        <v>255</v>
      </c>
      <c r="I463" s="38">
        <v>0</v>
      </c>
      <c r="J463" s="38">
        <v>0</v>
      </c>
      <c r="K463" s="38">
        <v>0</v>
      </c>
      <c r="L463" s="38"/>
      <c r="M463" s="38"/>
      <c r="N463" s="38"/>
      <c r="O463" s="38"/>
      <c r="P463" s="38"/>
      <c r="Q463" s="38"/>
      <c r="R463" s="38"/>
      <c r="S463" s="38"/>
      <c r="T463" s="38">
        <v>0</v>
      </c>
      <c r="U463" s="38">
        <v>0</v>
      </c>
      <c r="V463" s="38">
        <v>0</v>
      </c>
      <c r="W463" s="38">
        <v>0</v>
      </c>
      <c r="X463" s="38">
        <v>0</v>
      </c>
      <c r="Y463" s="38">
        <v>0</v>
      </c>
      <c r="Z463" s="38">
        <v>0</v>
      </c>
      <c r="AA463" s="38">
        <v>0</v>
      </c>
      <c r="AB463" s="38">
        <v>0</v>
      </c>
      <c r="AC463" s="38">
        <v>0</v>
      </c>
      <c r="AD463" s="38">
        <v>0</v>
      </c>
      <c r="AE463" s="38">
        <v>0</v>
      </c>
      <c r="AF463" s="38">
        <v>0</v>
      </c>
      <c r="AG463" s="38">
        <v>0</v>
      </c>
      <c r="AH463" s="38">
        <v>0</v>
      </c>
      <c r="AI463" s="38">
        <v>0</v>
      </c>
      <c r="AJ463" s="38">
        <v>0</v>
      </c>
      <c r="AK463" s="38"/>
      <c r="AL463" s="38">
        <v>0</v>
      </c>
      <c r="AM463" s="142">
        <v>0</v>
      </c>
      <c r="AN463" s="38"/>
      <c r="AO463" s="48"/>
      <c r="AP463" s="48"/>
      <c r="AQ463" s="139"/>
      <c r="AT463" s="181"/>
      <c r="AU463" s="181"/>
      <c r="AV463" s="181"/>
    </row>
    <row r="464" spans="1:48" s="42" customFormat="1" ht="20.25" customHeight="1" outlineLevel="1">
      <c r="A464" s="437" t="s">
        <v>726</v>
      </c>
      <c r="B464" s="438"/>
      <c r="C464" s="439" t="s">
        <v>727</v>
      </c>
      <c r="D464" s="440"/>
      <c r="E464" s="440"/>
      <c r="F464" s="440"/>
      <c r="G464" s="441"/>
      <c r="H464" s="46" t="s">
        <v>28</v>
      </c>
      <c r="I464" s="38">
        <v>0</v>
      </c>
      <c r="J464" s="38">
        <v>0</v>
      </c>
      <c r="K464" s="38">
        <v>0</v>
      </c>
      <c r="L464" s="38"/>
      <c r="M464" s="38"/>
      <c r="N464" s="38"/>
      <c r="O464" s="38"/>
      <c r="P464" s="38"/>
      <c r="Q464" s="38"/>
      <c r="R464" s="38"/>
      <c r="S464" s="38"/>
      <c r="T464" s="38">
        <v>0</v>
      </c>
      <c r="U464" s="38">
        <v>0</v>
      </c>
      <c r="V464" s="38">
        <v>0</v>
      </c>
      <c r="W464" s="38">
        <v>0</v>
      </c>
      <c r="X464" s="38">
        <v>0</v>
      </c>
      <c r="Y464" s="38">
        <v>0</v>
      </c>
      <c r="Z464" s="38">
        <v>0</v>
      </c>
      <c r="AA464" s="38">
        <v>0</v>
      </c>
      <c r="AB464" s="38">
        <v>0</v>
      </c>
      <c r="AC464" s="38">
        <v>0</v>
      </c>
      <c r="AD464" s="38">
        <v>0</v>
      </c>
      <c r="AE464" s="38">
        <v>0</v>
      </c>
      <c r="AF464" s="38">
        <v>0</v>
      </c>
      <c r="AG464" s="38">
        <v>0</v>
      </c>
      <c r="AH464" s="38">
        <v>0</v>
      </c>
      <c r="AI464" s="38">
        <v>0</v>
      </c>
      <c r="AJ464" s="38">
        <v>0</v>
      </c>
      <c r="AK464" s="38"/>
      <c r="AL464" s="38">
        <v>0</v>
      </c>
      <c r="AM464" s="142">
        <v>0</v>
      </c>
      <c r="AN464" s="38"/>
      <c r="AO464" s="48"/>
      <c r="AP464" s="48"/>
      <c r="AQ464" s="139"/>
      <c r="AT464" s="181"/>
      <c r="AU464" s="181"/>
      <c r="AV464" s="181"/>
    </row>
    <row r="465" spans="1:48" s="42" customFormat="1" ht="8.25" customHeight="1" outlineLevel="1">
      <c r="A465" s="437" t="s">
        <v>728</v>
      </c>
      <c r="B465" s="438"/>
      <c r="C465" s="439" t="s">
        <v>729</v>
      </c>
      <c r="D465" s="440"/>
      <c r="E465" s="440"/>
      <c r="F465" s="440"/>
      <c r="G465" s="441"/>
      <c r="H465" s="46" t="s">
        <v>28</v>
      </c>
      <c r="I465" s="38">
        <v>0</v>
      </c>
      <c r="J465" s="38">
        <v>0</v>
      </c>
      <c r="K465" s="38">
        <v>0</v>
      </c>
      <c r="L465" s="38"/>
      <c r="M465" s="38"/>
      <c r="N465" s="38"/>
      <c r="O465" s="38"/>
      <c r="P465" s="38"/>
      <c r="Q465" s="38"/>
      <c r="R465" s="38"/>
      <c r="S465" s="38"/>
      <c r="T465" s="38">
        <v>0</v>
      </c>
      <c r="U465" s="38">
        <v>0</v>
      </c>
      <c r="V465" s="38">
        <v>0</v>
      </c>
      <c r="W465" s="38">
        <v>0</v>
      </c>
      <c r="X465" s="38">
        <v>0</v>
      </c>
      <c r="Y465" s="38">
        <v>0</v>
      </c>
      <c r="Z465" s="38">
        <v>0</v>
      </c>
      <c r="AA465" s="38">
        <v>0</v>
      </c>
      <c r="AB465" s="38">
        <v>0</v>
      </c>
      <c r="AC465" s="38">
        <v>0</v>
      </c>
      <c r="AD465" s="38">
        <v>0</v>
      </c>
      <c r="AE465" s="38">
        <v>0</v>
      </c>
      <c r="AF465" s="38">
        <v>0</v>
      </c>
      <c r="AG465" s="38">
        <v>0</v>
      </c>
      <c r="AH465" s="38">
        <v>0</v>
      </c>
      <c r="AI465" s="38">
        <v>0</v>
      </c>
      <c r="AJ465" s="38">
        <v>0</v>
      </c>
      <c r="AK465" s="38"/>
      <c r="AL465" s="38">
        <v>0</v>
      </c>
      <c r="AM465" s="142">
        <v>0</v>
      </c>
      <c r="AN465" s="38"/>
      <c r="AO465" s="48"/>
      <c r="AP465" s="48"/>
      <c r="AQ465" s="139"/>
      <c r="AT465" s="181"/>
      <c r="AU465" s="181"/>
      <c r="AV465" s="181"/>
    </row>
    <row r="466" spans="1:48" s="42" customFormat="1" ht="9" customHeight="1" outlineLevel="1" thickBot="1">
      <c r="A466" s="437" t="s">
        <v>730</v>
      </c>
      <c r="B466" s="438"/>
      <c r="C466" s="439" t="s">
        <v>731</v>
      </c>
      <c r="D466" s="440"/>
      <c r="E466" s="440"/>
      <c r="F466" s="440"/>
      <c r="G466" s="441"/>
      <c r="H466" s="163" t="s">
        <v>28</v>
      </c>
      <c r="I466" s="38">
        <v>0</v>
      </c>
      <c r="J466" s="38">
        <v>0</v>
      </c>
      <c r="K466" s="38">
        <v>0</v>
      </c>
      <c r="L466" s="38"/>
      <c r="M466" s="38"/>
      <c r="N466" s="38"/>
      <c r="O466" s="38"/>
      <c r="P466" s="38"/>
      <c r="Q466" s="38"/>
      <c r="R466" s="38"/>
      <c r="S466" s="38"/>
      <c r="T466" s="38">
        <v>0</v>
      </c>
      <c r="U466" s="38">
        <v>0</v>
      </c>
      <c r="V466" s="38">
        <v>0</v>
      </c>
      <c r="W466" s="38">
        <v>0</v>
      </c>
      <c r="X466" s="38">
        <v>0</v>
      </c>
      <c r="Y466" s="38">
        <v>0</v>
      </c>
      <c r="Z466" s="38">
        <v>0</v>
      </c>
      <c r="AA466" s="38">
        <v>0</v>
      </c>
      <c r="AB466" s="38">
        <v>0</v>
      </c>
      <c r="AC466" s="38">
        <v>0</v>
      </c>
      <c r="AD466" s="38">
        <v>0</v>
      </c>
      <c r="AE466" s="38">
        <v>0</v>
      </c>
      <c r="AF466" s="38">
        <v>0</v>
      </c>
      <c r="AG466" s="38">
        <v>0</v>
      </c>
      <c r="AH466" s="38">
        <v>0</v>
      </c>
      <c r="AI466" s="38">
        <v>0</v>
      </c>
      <c r="AJ466" s="38">
        <v>0</v>
      </c>
      <c r="AK466" s="38"/>
      <c r="AL466" s="38">
        <v>0</v>
      </c>
      <c r="AM466" s="164">
        <v>0</v>
      </c>
      <c r="AN466" s="38"/>
      <c r="AO466" s="48"/>
      <c r="AP466" s="48"/>
      <c r="AQ466" s="139"/>
      <c r="AT466" s="181"/>
      <c r="AU466" s="181"/>
      <c r="AV466" s="181"/>
    </row>
    <row r="467" spans="1:48" s="166" customFormat="1" ht="12" hidden="1" customHeight="1">
      <c r="A467" s="165"/>
      <c r="B467" s="165"/>
      <c r="C467" s="165"/>
      <c r="AB467" s="429">
        <v>52.381989478531104</v>
      </c>
      <c r="AC467" s="429"/>
      <c r="AD467" s="429">
        <v>52.503292479999999</v>
      </c>
      <c r="AE467" s="429"/>
      <c r="AF467" s="429">
        <v>52.214352295526297</v>
      </c>
      <c r="AG467" s="429"/>
      <c r="AH467" s="429">
        <v>52.5748952992708</v>
      </c>
      <c r="AI467" s="429"/>
      <c r="AJ467" s="429">
        <v>52.312227239242503</v>
      </c>
      <c r="AO467" s="167"/>
      <c r="AP467" s="167"/>
      <c r="AQ467" s="167"/>
    </row>
    <row r="468" spans="1:48" s="168" customFormat="1" ht="9.75" hidden="1" outlineLevel="1">
      <c r="A468" s="168" t="s">
        <v>732</v>
      </c>
      <c r="AO468" s="169"/>
      <c r="AP468" s="169"/>
      <c r="AQ468" s="169"/>
    </row>
    <row r="469" spans="1:48" s="168" customFormat="1" ht="9" hidden="1" customHeight="1" outlineLevel="1">
      <c r="A469" s="168" t="s">
        <v>733</v>
      </c>
      <c r="AO469" s="169"/>
      <c r="AP469" s="169"/>
      <c r="AQ469" s="169"/>
    </row>
    <row r="470" spans="1:48" s="168" customFormat="1" ht="9" hidden="1" customHeight="1" outlineLevel="1">
      <c r="A470" s="168" t="s">
        <v>734</v>
      </c>
      <c r="AO470" s="169"/>
      <c r="AP470" s="169"/>
      <c r="AQ470" s="169"/>
    </row>
    <row r="471" spans="1:48" s="168" customFormat="1" ht="9" hidden="1" customHeight="1" outlineLevel="1">
      <c r="A471" s="168" t="s">
        <v>735</v>
      </c>
      <c r="AO471" s="169"/>
      <c r="AP471" s="169"/>
      <c r="AQ471" s="169"/>
    </row>
    <row r="472" spans="1:48" s="168" customFormat="1" ht="9" hidden="1" customHeight="1" outlineLevel="1">
      <c r="A472" s="168" t="s">
        <v>736</v>
      </c>
      <c r="AO472" s="169"/>
      <c r="AP472" s="169"/>
      <c r="AQ472" s="169"/>
    </row>
    <row r="473" spans="1:48" s="168" customFormat="1" ht="9" hidden="1" customHeight="1" outlineLevel="1">
      <c r="A473" s="168" t="s">
        <v>737</v>
      </c>
      <c r="AO473" s="169"/>
      <c r="AP473" s="169"/>
      <c r="AQ473" s="169"/>
    </row>
    <row r="474" spans="1:48" s="168" customFormat="1" hidden="1" outlineLevel="1">
      <c r="A474" s="168" t="s">
        <v>738</v>
      </c>
      <c r="AO474" s="169"/>
      <c r="AP474" s="169"/>
      <c r="AQ474" s="169"/>
    </row>
    <row r="475" spans="1:48" s="168" customFormat="1" hidden="1" outlineLevel="1">
      <c r="A475" s="168" t="s">
        <v>739</v>
      </c>
      <c r="AO475" s="169"/>
      <c r="AP475" s="169"/>
      <c r="AQ475" s="169"/>
    </row>
    <row r="476" spans="1:48" s="168" customFormat="1" hidden="1" outlineLevel="1">
      <c r="A476" s="168" t="s">
        <v>740</v>
      </c>
      <c r="AO476" s="169"/>
      <c r="AP476" s="169"/>
      <c r="AQ476" s="169"/>
    </row>
    <row r="477" spans="1:48" hidden="1" collapsed="1">
      <c r="AB477" s="424">
        <v>24.227499478531104</v>
      </c>
      <c r="AC477" s="426">
        <v>0</v>
      </c>
      <c r="AD477" s="426">
        <v>24.34880248</v>
      </c>
      <c r="AE477" s="426">
        <v>-28.153600000000001</v>
      </c>
      <c r="AF477" s="426">
        <v>24.059862295526298</v>
      </c>
      <c r="AG477" s="426">
        <v>-28.153600000000001</v>
      </c>
      <c r="AH477" s="426">
        <v>24.420405299270801</v>
      </c>
      <c r="AI477" s="426">
        <v>-28.153600000000001</v>
      </c>
      <c r="AJ477" s="425">
        <v>24.157737239242504</v>
      </c>
    </row>
    <row r="478" spans="1:48" hidden="1">
      <c r="AB478" s="428">
        <v>-6.3715702580680045E-7</v>
      </c>
      <c r="AC478" s="427">
        <v>0</v>
      </c>
      <c r="AD478" s="427">
        <v>2.5356843735835355E-6</v>
      </c>
      <c r="AE478" s="427" t="e">
        <v>#VALUE!</v>
      </c>
      <c r="AF478" s="427">
        <v>2.7534380997451535E-6</v>
      </c>
      <c r="AG478" s="427">
        <v>0</v>
      </c>
      <c r="AH478" s="427">
        <v>6.9650512693897326E-4</v>
      </c>
      <c r="AI478" s="427">
        <v>0.34793879645384962</v>
      </c>
      <c r="AJ478" s="427">
        <v>-3.0585253476544949E-6</v>
      </c>
    </row>
    <row r="479" spans="1:48" hidden="1"/>
    <row r="480" spans="1:48" hidden="1">
      <c r="AB480" s="7">
        <v>24.227499999999999</v>
      </c>
      <c r="AD480" s="7">
        <v>24.348800000000001</v>
      </c>
      <c r="AF480" s="7">
        <v>24.05986</v>
      </c>
      <c r="AH480" s="7">
        <v>24.420400000000001</v>
      </c>
      <c r="AJ480" s="7">
        <v>24.15774</v>
      </c>
    </row>
    <row r="481" spans="3:36" hidden="1">
      <c r="C481" s="423">
        <v>52381.989478531104</v>
      </c>
      <c r="D481" s="423">
        <v>52503.292479999967</v>
      </c>
      <c r="E481" s="423">
        <v>52214.352295526318</v>
      </c>
      <c r="F481" s="423">
        <v>52574.895299270778</v>
      </c>
      <c r="G481" s="423">
        <v>52312.227239242471</v>
      </c>
      <c r="AB481" s="428">
        <v>-1.1568813107487586E-7</v>
      </c>
      <c r="AC481" s="428">
        <v>0</v>
      </c>
      <c r="AD481" s="428">
        <v>5.5684374444808782E-8</v>
      </c>
      <c r="AE481" s="428" t="e">
        <v>#VALUE!</v>
      </c>
      <c r="AF481" s="428">
        <v>4.5791180269816323E-7</v>
      </c>
      <c r="AG481" s="428">
        <v>28.153600000000001</v>
      </c>
      <c r="AH481" s="428">
        <v>6.9120585613902108E-4</v>
      </c>
      <c r="AI481" s="428">
        <v>28.50153879645385</v>
      </c>
      <c r="AJ481" s="428">
        <v>-2.9776785126500727E-7</v>
      </c>
    </row>
    <row r="482" spans="3:36" hidden="1"/>
    <row r="483" spans="3:36" hidden="1"/>
  </sheetData>
  <mergeCells count="740">
    <mergeCell ref="C15:G15"/>
    <mergeCell ref="A15:B15"/>
    <mergeCell ref="AT11:AU11"/>
    <mergeCell ref="C3:AV3"/>
    <mergeCell ref="A11:B12"/>
    <mergeCell ref="C11:G11"/>
    <mergeCell ref="C12:G12"/>
    <mergeCell ref="A13:B13"/>
    <mergeCell ref="C13:G13"/>
    <mergeCell ref="A31:B31"/>
    <mergeCell ref="C31:G31"/>
    <mergeCell ref="A32:B32"/>
    <mergeCell ref="C32:G32"/>
    <mergeCell ref="A38:B38"/>
    <mergeCell ref="C38:G38"/>
    <mergeCell ref="A21:B21"/>
    <mergeCell ref="C21:G21"/>
    <mergeCell ref="A25:B25"/>
    <mergeCell ref="C25:G25"/>
    <mergeCell ref="A48:B48"/>
    <mergeCell ref="C48:G48"/>
    <mergeCell ref="A49:B49"/>
    <mergeCell ref="C49:G49"/>
    <mergeCell ref="A50:B50"/>
    <mergeCell ref="C50:G50"/>
    <mergeCell ref="A40:B40"/>
    <mergeCell ref="C40:G40"/>
    <mergeCell ref="A46:B46"/>
    <mergeCell ref="C46:G46"/>
    <mergeCell ref="A47:B47"/>
    <mergeCell ref="C47:G47"/>
    <mergeCell ref="A54:B54"/>
    <mergeCell ref="C54:G54"/>
    <mergeCell ref="A55:B55"/>
    <mergeCell ref="A56:B56"/>
    <mergeCell ref="A57:B57"/>
    <mergeCell ref="A58:B58"/>
    <mergeCell ref="A51:B51"/>
    <mergeCell ref="C51:G51"/>
    <mergeCell ref="A52:B52"/>
    <mergeCell ref="C52:G52"/>
    <mergeCell ref="A53:B53"/>
    <mergeCell ref="C53:G53"/>
    <mergeCell ref="A62:B62"/>
    <mergeCell ref="C62:G62"/>
    <mergeCell ref="A63:B63"/>
    <mergeCell ref="C63:G63"/>
    <mergeCell ref="A64:B64"/>
    <mergeCell ref="C64:G64"/>
    <mergeCell ref="A59:B59"/>
    <mergeCell ref="C59:G59"/>
    <mergeCell ref="A60:B60"/>
    <mergeCell ref="C60:G60"/>
    <mergeCell ref="A61:B61"/>
    <mergeCell ref="C61:G61"/>
    <mergeCell ref="A69:B69"/>
    <mergeCell ref="C69:G69"/>
    <mergeCell ref="A70:B70"/>
    <mergeCell ref="C70:G70"/>
    <mergeCell ref="A71:B71"/>
    <mergeCell ref="C71:G71"/>
    <mergeCell ref="A66:B66"/>
    <mergeCell ref="C66:G66"/>
    <mergeCell ref="A67:B67"/>
    <mergeCell ref="C67:G67"/>
    <mergeCell ref="A68:B68"/>
    <mergeCell ref="C68:G68"/>
    <mergeCell ref="A78:B78"/>
    <mergeCell ref="C78:G78"/>
    <mergeCell ref="A79:B79"/>
    <mergeCell ref="C79:G79"/>
    <mergeCell ref="A80:B80"/>
    <mergeCell ref="C80:G80"/>
    <mergeCell ref="C72:G72"/>
    <mergeCell ref="C73:G73"/>
    <mergeCell ref="C74:G74"/>
    <mergeCell ref="C75:G75"/>
    <mergeCell ref="C76:G76"/>
    <mergeCell ref="C77:G77"/>
    <mergeCell ref="A85:B85"/>
    <mergeCell ref="C85:G85"/>
    <mergeCell ref="A86:B86"/>
    <mergeCell ref="C86:G86"/>
    <mergeCell ref="A87:B87"/>
    <mergeCell ref="A88:B88"/>
    <mergeCell ref="C88:F88"/>
    <mergeCell ref="A81:B81"/>
    <mergeCell ref="C81:G81"/>
    <mergeCell ref="A82:B82"/>
    <mergeCell ref="C82:G82"/>
    <mergeCell ref="A83:B83"/>
    <mergeCell ref="A84:B84"/>
    <mergeCell ref="C84:G84"/>
    <mergeCell ref="A92:B92"/>
    <mergeCell ref="C92:F92"/>
    <mergeCell ref="A93:B93"/>
    <mergeCell ref="C93:G93"/>
    <mergeCell ref="A99:B99"/>
    <mergeCell ref="C99:G99"/>
    <mergeCell ref="A89:B89"/>
    <mergeCell ref="C89:F89"/>
    <mergeCell ref="A90:B90"/>
    <mergeCell ref="C90:F90"/>
    <mergeCell ref="A91:B91"/>
    <mergeCell ref="C91:F91"/>
    <mergeCell ref="A106:B106"/>
    <mergeCell ref="A107:B107"/>
    <mergeCell ref="A108:B108"/>
    <mergeCell ref="C108:G108"/>
    <mergeCell ref="A109:B109"/>
    <mergeCell ref="C109:G109"/>
    <mergeCell ref="A101:B101"/>
    <mergeCell ref="C101:G101"/>
    <mergeCell ref="A102:B102"/>
    <mergeCell ref="A103:B103"/>
    <mergeCell ref="A104:B104"/>
    <mergeCell ref="A105:B105"/>
    <mergeCell ref="A113:B113"/>
    <mergeCell ref="C113:G113"/>
    <mergeCell ref="A114:B114"/>
    <mergeCell ref="C114:G114"/>
    <mergeCell ref="A115:B115"/>
    <mergeCell ref="C115:G115"/>
    <mergeCell ref="A110:B110"/>
    <mergeCell ref="C110:G110"/>
    <mergeCell ref="A111:B111"/>
    <mergeCell ref="C111:G111"/>
    <mergeCell ref="A112:B112"/>
    <mergeCell ref="C112:G112"/>
    <mergeCell ref="A119:B119"/>
    <mergeCell ref="C119:G119"/>
    <mergeCell ref="A120:B120"/>
    <mergeCell ref="C120:G120"/>
    <mergeCell ref="A121:B121"/>
    <mergeCell ref="C121:G121"/>
    <mergeCell ref="A116:B116"/>
    <mergeCell ref="C116:G116"/>
    <mergeCell ref="A117:B117"/>
    <mergeCell ref="C117:G117"/>
    <mergeCell ref="A118:B118"/>
    <mergeCell ref="C118:G118"/>
    <mergeCell ref="A131:B131"/>
    <mergeCell ref="C131:G131"/>
    <mergeCell ref="A132:B132"/>
    <mergeCell ref="C132:G132"/>
    <mergeCell ref="A133:B133"/>
    <mergeCell ref="C133:G133"/>
    <mergeCell ref="A127:B127"/>
    <mergeCell ref="C127:G127"/>
    <mergeCell ref="A129:B129"/>
    <mergeCell ref="C129:G129"/>
    <mergeCell ref="A130:B130"/>
    <mergeCell ref="C130:G130"/>
    <mergeCell ref="A142:B142"/>
    <mergeCell ref="C142:G142"/>
    <mergeCell ref="A143:B143"/>
    <mergeCell ref="C143:G143"/>
    <mergeCell ref="A144:B144"/>
    <mergeCell ref="C144:G144"/>
    <mergeCell ref="A134:B134"/>
    <mergeCell ref="C134:G134"/>
    <mergeCell ref="A135:B135"/>
    <mergeCell ref="C135:G135"/>
    <mergeCell ref="A136:B136"/>
    <mergeCell ref="C136:G136"/>
    <mergeCell ref="A148:B148"/>
    <mergeCell ref="C148:G148"/>
    <mergeCell ref="A149:B149"/>
    <mergeCell ref="C149:G149"/>
    <mergeCell ref="A150:B150"/>
    <mergeCell ref="C150:G150"/>
    <mergeCell ref="A145:B145"/>
    <mergeCell ref="C145:G145"/>
    <mergeCell ref="A146:B146"/>
    <mergeCell ref="C146:G146"/>
    <mergeCell ref="A147:B147"/>
    <mergeCell ref="C147:G147"/>
    <mergeCell ref="A160:B160"/>
    <mergeCell ref="C160:G160"/>
    <mergeCell ref="A161:B161"/>
    <mergeCell ref="C161:G161"/>
    <mergeCell ref="A162:B162"/>
    <mergeCell ref="C162:G162"/>
    <mergeCell ref="A151:B151"/>
    <mergeCell ref="A157:B157"/>
    <mergeCell ref="C157:G157"/>
    <mergeCell ref="A158:B158"/>
    <mergeCell ref="C158:G158"/>
    <mergeCell ref="A159:B159"/>
    <mergeCell ref="C159:G159"/>
    <mergeCell ref="A166:B166"/>
    <mergeCell ref="A167:B167"/>
    <mergeCell ref="C167:G167"/>
    <mergeCell ref="A168:B168"/>
    <mergeCell ref="C168:G168"/>
    <mergeCell ref="A169:B169"/>
    <mergeCell ref="C169:G169"/>
    <mergeCell ref="A163:B163"/>
    <mergeCell ref="C163:G163"/>
    <mergeCell ref="A164:B164"/>
    <mergeCell ref="C164:G164"/>
    <mergeCell ref="A165:B165"/>
    <mergeCell ref="C165:G165"/>
    <mergeCell ref="Z178:AL178"/>
    <mergeCell ref="A175:B175"/>
    <mergeCell ref="C175:G175"/>
    <mergeCell ref="A176:B176"/>
    <mergeCell ref="C176:G176"/>
    <mergeCell ref="A177:B177"/>
    <mergeCell ref="C177:G177"/>
    <mergeCell ref="A170:B170"/>
    <mergeCell ref="C170:G170"/>
    <mergeCell ref="A171:B171"/>
    <mergeCell ref="A172:B172"/>
    <mergeCell ref="C172:G172"/>
    <mergeCell ref="A173:B173"/>
    <mergeCell ref="C173:G173"/>
    <mergeCell ref="A187:B187"/>
    <mergeCell ref="C187:G187"/>
    <mergeCell ref="A188:B188"/>
    <mergeCell ref="C188:G188"/>
    <mergeCell ref="A189:B189"/>
    <mergeCell ref="C189:G189"/>
    <mergeCell ref="A179:B179"/>
    <mergeCell ref="C179:G179"/>
    <mergeCell ref="A185:B185"/>
    <mergeCell ref="C185:G185"/>
    <mergeCell ref="A186:B186"/>
    <mergeCell ref="C186:G186"/>
    <mergeCell ref="A193:B193"/>
    <mergeCell ref="C193:G193"/>
    <mergeCell ref="A194:B194"/>
    <mergeCell ref="C194:G194"/>
    <mergeCell ref="A195:B195"/>
    <mergeCell ref="C195:G195"/>
    <mergeCell ref="A190:B190"/>
    <mergeCell ref="C190:G190"/>
    <mergeCell ref="A191:B191"/>
    <mergeCell ref="C191:G191"/>
    <mergeCell ref="A192:B192"/>
    <mergeCell ref="C192:G192"/>
    <mergeCell ref="A199:B199"/>
    <mergeCell ref="C199:G199"/>
    <mergeCell ref="A200:B200"/>
    <mergeCell ref="C200:G200"/>
    <mergeCell ref="A201:B201"/>
    <mergeCell ref="A202:B202"/>
    <mergeCell ref="A196:B196"/>
    <mergeCell ref="C196:G196"/>
    <mergeCell ref="A197:B197"/>
    <mergeCell ref="C197:G197"/>
    <mergeCell ref="A198:B198"/>
    <mergeCell ref="C198:G198"/>
    <mergeCell ref="A207:B207"/>
    <mergeCell ref="C207:G207"/>
    <mergeCell ref="A208:B208"/>
    <mergeCell ref="C208:G208"/>
    <mergeCell ref="A209:B209"/>
    <mergeCell ref="C209:G209"/>
    <mergeCell ref="A203:B203"/>
    <mergeCell ref="C203:G203"/>
    <mergeCell ref="A204:B204"/>
    <mergeCell ref="A205:B205"/>
    <mergeCell ref="C205:G205"/>
    <mergeCell ref="A206:B206"/>
    <mergeCell ref="C206:G206"/>
    <mergeCell ref="A213:B213"/>
    <mergeCell ref="C213:G213"/>
    <mergeCell ref="A214:B214"/>
    <mergeCell ref="C214:G214"/>
    <mergeCell ref="A215:B215"/>
    <mergeCell ref="C215:G215"/>
    <mergeCell ref="A210:B210"/>
    <mergeCell ref="C210:G210"/>
    <mergeCell ref="A211:B211"/>
    <mergeCell ref="C211:G211"/>
    <mergeCell ref="A212:B212"/>
    <mergeCell ref="C212:G212"/>
    <mergeCell ref="A219:B219"/>
    <mergeCell ref="C219:G219"/>
    <mergeCell ref="A220:B220"/>
    <mergeCell ref="C220:G220"/>
    <mergeCell ref="A221:B221"/>
    <mergeCell ref="C221:G221"/>
    <mergeCell ref="A216:B216"/>
    <mergeCell ref="C216:G216"/>
    <mergeCell ref="A217:B217"/>
    <mergeCell ref="C217:G217"/>
    <mergeCell ref="A218:B218"/>
    <mergeCell ref="C218:G218"/>
    <mergeCell ref="A225:B225"/>
    <mergeCell ref="C225:G225"/>
    <mergeCell ref="A226:B226"/>
    <mergeCell ref="C226:G226"/>
    <mergeCell ref="A227:B227"/>
    <mergeCell ref="C227:G227"/>
    <mergeCell ref="A222:B222"/>
    <mergeCell ref="C222:G222"/>
    <mergeCell ref="A223:B223"/>
    <mergeCell ref="C223:G223"/>
    <mergeCell ref="A224:B224"/>
    <mergeCell ref="C224:G224"/>
    <mergeCell ref="A231:B231"/>
    <mergeCell ref="C231:G231"/>
    <mergeCell ref="A232:B232"/>
    <mergeCell ref="C232:G232"/>
    <mergeCell ref="A233:B233"/>
    <mergeCell ref="C233:G233"/>
    <mergeCell ref="A228:B228"/>
    <mergeCell ref="C228:G228"/>
    <mergeCell ref="A229:B229"/>
    <mergeCell ref="C229:G229"/>
    <mergeCell ref="A230:B230"/>
    <mergeCell ref="C230:G230"/>
    <mergeCell ref="A237:B237"/>
    <mergeCell ref="C237:G237"/>
    <mergeCell ref="A238:B238"/>
    <mergeCell ref="C238:G238"/>
    <mergeCell ref="A239:B239"/>
    <mergeCell ref="C239:G239"/>
    <mergeCell ref="A234:B234"/>
    <mergeCell ref="C234:G234"/>
    <mergeCell ref="A235:B235"/>
    <mergeCell ref="C235:G235"/>
    <mergeCell ref="A236:B236"/>
    <mergeCell ref="C236:G236"/>
    <mergeCell ref="A243:B243"/>
    <mergeCell ref="C243:G243"/>
    <mergeCell ref="A244:B244"/>
    <mergeCell ref="C244:G244"/>
    <mergeCell ref="A245:B245"/>
    <mergeCell ref="C245:G245"/>
    <mergeCell ref="A240:B240"/>
    <mergeCell ref="C240:G240"/>
    <mergeCell ref="A241:B241"/>
    <mergeCell ref="C241:G241"/>
    <mergeCell ref="A242:B242"/>
    <mergeCell ref="C242:G242"/>
    <mergeCell ref="A249:B249"/>
    <mergeCell ref="C249:G249"/>
    <mergeCell ref="A250:B250"/>
    <mergeCell ref="C250:G250"/>
    <mergeCell ref="A251:B251"/>
    <mergeCell ref="C251:G251"/>
    <mergeCell ref="A246:B246"/>
    <mergeCell ref="C246:G246"/>
    <mergeCell ref="A247:B247"/>
    <mergeCell ref="C247:G247"/>
    <mergeCell ref="A248:B248"/>
    <mergeCell ref="C248:G248"/>
    <mergeCell ref="A255:B255"/>
    <mergeCell ref="C255:G255"/>
    <mergeCell ref="A256:B256"/>
    <mergeCell ref="C256:G256"/>
    <mergeCell ref="A257:B257"/>
    <mergeCell ref="C257:G257"/>
    <mergeCell ref="A252:B252"/>
    <mergeCell ref="C252:G252"/>
    <mergeCell ref="A253:B253"/>
    <mergeCell ref="C253:G253"/>
    <mergeCell ref="A254:B254"/>
    <mergeCell ref="C254:G254"/>
    <mergeCell ref="A261:B261"/>
    <mergeCell ref="C261:G261"/>
    <mergeCell ref="A262:B262"/>
    <mergeCell ref="C262:G262"/>
    <mergeCell ref="A263:B263"/>
    <mergeCell ref="C263:G263"/>
    <mergeCell ref="A258:B258"/>
    <mergeCell ref="C258:G258"/>
    <mergeCell ref="A259:B259"/>
    <mergeCell ref="C259:G259"/>
    <mergeCell ref="A260:B260"/>
    <mergeCell ref="C260:G260"/>
    <mergeCell ref="A267:B267"/>
    <mergeCell ref="C267:G267"/>
    <mergeCell ref="A268:B268"/>
    <mergeCell ref="C268:G268"/>
    <mergeCell ref="A269:B269"/>
    <mergeCell ref="C269:G269"/>
    <mergeCell ref="A264:B264"/>
    <mergeCell ref="C264:G264"/>
    <mergeCell ref="A265:B265"/>
    <mergeCell ref="C265:G265"/>
    <mergeCell ref="A266:B266"/>
    <mergeCell ref="C266:G266"/>
    <mergeCell ref="A273:B273"/>
    <mergeCell ref="C273:G273"/>
    <mergeCell ref="A274:B274"/>
    <mergeCell ref="C274:G274"/>
    <mergeCell ref="A275:B275"/>
    <mergeCell ref="C275:G275"/>
    <mergeCell ref="A270:B270"/>
    <mergeCell ref="C270:G270"/>
    <mergeCell ref="A271:B271"/>
    <mergeCell ref="C271:G271"/>
    <mergeCell ref="A272:B272"/>
    <mergeCell ref="C272:G272"/>
    <mergeCell ref="A279:B279"/>
    <mergeCell ref="C279:G279"/>
    <mergeCell ref="A280:B280"/>
    <mergeCell ref="C280:G280"/>
    <mergeCell ref="A281:B281"/>
    <mergeCell ref="C281:G281"/>
    <mergeCell ref="A276:B276"/>
    <mergeCell ref="C276:G276"/>
    <mergeCell ref="A277:B277"/>
    <mergeCell ref="C277:G277"/>
    <mergeCell ref="A278:B278"/>
    <mergeCell ref="C278:G278"/>
    <mergeCell ref="A285:B285"/>
    <mergeCell ref="C285:G285"/>
    <mergeCell ref="A286:B286"/>
    <mergeCell ref="C286:G286"/>
    <mergeCell ref="A287:B287"/>
    <mergeCell ref="C287:G287"/>
    <mergeCell ref="A282:B282"/>
    <mergeCell ref="C282:G282"/>
    <mergeCell ref="A283:B283"/>
    <mergeCell ref="C283:G283"/>
    <mergeCell ref="A284:B284"/>
    <mergeCell ref="C284:G284"/>
    <mergeCell ref="A291:B291"/>
    <mergeCell ref="C291:G291"/>
    <mergeCell ref="A292:B292"/>
    <mergeCell ref="C292:G292"/>
    <mergeCell ref="A293:B293"/>
    <mergeCell ref="C293:G293"/>
    <mergeCell ref="A288:B288"/>
    <mergeCell ref="C288:G288"/>
    <mergeCell ref="A289:B289"/>
    <mergeCell ref="C289:G289"/>
    <mergeCell ref="A290:B290"/>
    <mergeCell ref="C290:G290"/>
    <mergeCell ref="A297:B297"/>
    <mergeCell ref="C297:G297"/>
    <mergeCell ref="A298:B298"/>
    <mergeCell ref="C298:G298"/>
    <mergeCell ref="A299:B299"/>
    <mergeCell ref="C299:G299"/>
    <mergeCell ref="A294:B294"/>
    <mergeCell ref="C294:G294"/>
    <mergeCell ref="A295:B295"/>
    <mergeCell ref="C295:G295"/>
    <mergeCell ref="A296:B296"/>
    <mergeCell ref="C296:G296"/>
    <mergeCell ref="A303:B303"/>
    <mergeCell ref="C303:G303"/>
    <mergeCell ref="A304:B304"/>
    <mergeCell ref="C304:G304"/>
    <mergeCell ref="A305:B305"/>
    <mergeCell ref="C305:G305"/>
    <mergeCell ref="A300:B300"/>
    <mergeCell ref="C300:G300"/>
    <mergeCell ref="A301:B301"/>
    <mergeCell ref="C301:G301"/>
    <mergeCell ref="A302:B302"/>
    <mergeCell ref="C302:G302"/>
    <mergeCell ref="A309:B309"/>
    <mergeCell ref="C309:G309"/>
    <mergeCell ref="A310:B310"/>
    <mergeCell ref="C310:G310"/>
    <mergeCell ref="A311:B311"/>
    <mergeCell ref="C311:G311"/>
    <mergeCell ref="A306:B306"/>
    <mergeCell ref="C306:G306"/>
    <mergeCell ref="A307:B307"/>
    <mergeCell ref="C307:G307"/>
    <mergeCell ref="A308:B308"/>
    <mergeCell ref="C308:G308"/>
    <mergeCell ref="A315:B315"/>
    <mergeCell ref="C315:G315"/>
    <mergeCell ref="A316:B316"/>
    <mergeCell ref="C316:G316"/>
    <mergeCell ref="A317:B317"/>
    <mergeCell ref="C317:G317"/>
    <mergeCell ref="A312:B312"/>
    <mergeCell ref="C312:G312"/>
    <mergeCell ref="A313:B313"/>
    <mergeCell ref="C313:G313"/>
    <mergeCell ref="A314:B314"/>
    <mergeCell ref="C314:G314"/>
    <mergeCell ref="A321:B321"/>
    <mergeCell ref="C321:G321"/>
    <mergeCell ref="A322:B322"/>
    <mergeCell ref="C322:G322"/>
    <mergeCell ref="A323:B323"/>
    <mergeCell ref="C323:G323"/>
    <mergeCell ref="A318:B318"/>
    <mergeCell ref="C318:G318"/>
    <mergeCell ref="A319:B319"/>
    <mergeCell ref="C319:G319"/>
    <mergeCell ref="A320:B320"/>
    <mergeCell ref="C320:G320"/>
    <mergeCell ref="A327:B327"/>
    <mergeCell ref="C327:G327"/>
    <mergeCell ref="A328:B328"/>
    <mergeCell ref="C328:G328"/>
    <mergeCell ref="A329:B329"/>
    <mergeCell ref="C329:G329"/>
    <mergeCell ref="A324:B324"/>
    <mergeCell ref="C324:G324"/>
    <mergeCell ref="A325:B325"/>
    <mergeCell ref="C325:G325"/>
    <mergeCell ref="A326:B326"/>
    <mergeCell ref="C326:G326"/>
    <mergeCell ref="A333:B333"/>
    <mergeCell ref="C333:G333"/>
    <mergeCell ref="A355:B355"/>
    <mergeCell ref="C355:G355"/>
    <mergeCell ref="A356:B356"/>
    <mergeCell ref="C356:G356"/>
    <mergeCell ref="A330:B330"/>
    <mergeCell ref="C330:G330"/>
    <mergeCell ref="A331:B331"/>
    <mergeCell ref="C331:G331"/>
    <mergeCell ref="A332:B332"/>
    <mergeCell ref="C332:G332"/>
    <mergeCell ref="A360:B360"/>
    <mergeCell ref="C360:G360"/>
    <mergeCell ref="A361:B361"/>
    <mergeCell ref="C361:G361"/>
    <mergeCell ref="A362:B362"/>
    <mergeCell ref="C362:G362"/>
    <mergeCell ref="A357:B357"/>
    <mergeCell ref="C357:G357"/>
    <mergeCell ref="A358:B358"/>
    <mergeCell ref="C358:G358"/>
    <mergeCell ref="A359:B359"/>
    <mergeCell ref="C359:G359"/>
    <mergeCell ref="A366:B366"/>
    <mergeCell ref="C366:G366"/>
    <mergeCell ref="A367:B367"/>
    <mergeCell ref="C367:G367"/>
    <mergeCell ref="A368:B368"/>
    <mergeCell ref="C368:G368"/>
    <mergeCell ref="A363:B363"/>
    <mergeCell ref="C363:G363"/>
    <mergeCell ref="A364:B364"/>
    <mergeCell ref="C364:G364"/>
    <mergeCell ref="A365:B365"/>
    <mergeCell ref="C365:G365"/>
    <mergeCell ref="A372:B372"/>
    <mergeCell ref="C372:G372"/>
    <mergeCell ref="A373:B373"/>
    <mergeCell ref="C373:G373"/>
    <mergeCell ref="A374:B374"/>
    <mergeCell ref="C374:G374"/>
    <mergeCell ref="A369:B369"/>
    <mergeCell ref="C369:G369"/>
    <mergeCell ref="A370:B370"/>
    <mergeCell ref="C370:G370"/>
    <mergeCell ref="A371:B371"/>
    <mergeCell ref="C371:G371"/>
    <mergeCell ref="A378:B378"/>
    <mergeCell ref="C378:G378"/>
    <mergeCell ref="A379:B379"/>
    <mergeCell ref="C379:G379"/>
    <mergeCell ref="A380:B380"/>
    <mergeCell ref="C380:G380"/>
    <mergeCell ref="A375:B375"/>
    <mergeCell ref="C375:G375"/>
    <mergeCell ref="A376:B376"/>
    <mergeCell ref="C376:G376"/>
    <mergeCell ref="A377:B377"/>
    <mergeCell ref="C377:G377"/>
    <mergeCell ref="A384:AL384"/>
    <mergeCell ref="A385:B386"/>
    <mergeCell ref="C385:G386"/>
    <mergeCell ref="A387:B387"/>
    <mergeCell ref="C387:G387"/>
    <mergeCell ref="A388:J388"/>
    <mergeCell ref="K388:O388"/>
    <mergeCell ref="P388:T388"/>
    <mergeCell ref="A381:B381"/>
    <mergeCell ref="C381:G381"/>
    <mergeCell ref="A382:B382"/>
    <mergeCell ref="C382:G382"/>
    <mergeCell ref="A383:B383"/>
    <mergeCell ref="C383:G383"/>
    <mergeCell ref="A392:B392"/>
    <mergeCell ref="C392:F392"/>
    <mergeCell ref="A393:B393"/>
    <mergeCell ref="C393:F393"/>
    <mergeCell ref="A394:B394"/>
    <mergeCell ref="C394:F394"/>
    <mergeCell ref="A389:B389"/>
    <mergeCell ref="C389:G389"/>
    <mergeCell ref="A390:B390"/>
    <mergeCell ref="C390:G390"/>
    <mergeCell ref="A391:B391"/>
    <mergeCell ref="C391:G391"/>
    <mergeCell ref="A398:B398"/>
    <mergeCell ref="C398:G398"/>
    <mergeCell ref="A399:B399"/>
    <mergeCell ref="C399:G399"/>
    <mergeCell ref="A400:B400"/>
    <mergeCell ref="C400:G400"/>
    <mergeCell ref="A395:B395"/>
    <mergeCell ref="C395:F395"/>
    <mergeCell ref="A396:B396"/>
    <mergeCell ref="C396:F396"/>
    <mergeCell ref="A397:B397"/>
    <mergeCell ref="C397:G397"/>
    <mergeCell ref="A404:B404"/>
    <mergeCell ref="C404:G404"/>
    <mergeCell ref="A405:B405"/>
    <mergeCell ref="C405:G405"/>
    <mergeCell ref="A406:B406"/>
    <mergeCell ref="C406:G406"/>
    <mergeCell ref="A401:B401"/>
    <mergeCell ref="C401:G401"/>
    <mergeCell ref="A402:B402"/>
    <mergeCell ref="C402:G402"/>
    <mergeCell ref="A403:B403"/>
    <mergeCell ref="C403:G403"/>
    <mergeCell ref="A410:B410"/>
    <mergeCell ref="C410:G410"/>
    <mergeCell ref="A411:B411"/>
    <mergeCell ref="C411:G411"/>
    <mergeCell ref="A412:B412"/>
    <mergeCell ref="C412:G412"/>
    <mergeCell ref="A407:B407"/>
    <mergeCell ref="C407:G407"/>
    <mergeCell ref="A408:B408"/>
    <mergeCell ref="C408:G408"/>
    <mergeCell ref="A409:B409"/>
    <mergeCell ref="C409:G409"/>
    <mergeCell ref="A416:B416"/>
    <mergeCell ref="C416:G416"/>
    <mergeCell ref="A417:B417"/>
    <mergeCell ref="C417:G417"/>
    <mergeCell ref="A418:B418"/>
    <mergeCell ref="C418:G418"/>
    <mergeCell ref="A413:B413"/>
    <mergeCell ref="C413:G413"/>
    <mergeCell ref="A414:B414"/>
    <mergeCell ref="C414:G414"/>
    <mergeCell ref="A415:B415"/>
    <mergeCell ref="C415:G415"/>
    <mergeCell ref="A422:B422"/>
    <mergeCell ref="C422:G422"/>
    <mergeCell ref="A423:B423"/>
    <mergeCell ref="C423:G423"/>
    <mergeCell ref="A424:B424"/>
    <mergeCell ref="C424:G424"/>
    <mergeCell ref="A419:B419"/>
    <mergeCell ref="C419:G419"/>
    <mergeCell ref="A420:B420"/>
    <mergeCell ref="C420:G420"/>
    <mergeCell ref="A421:B421"/>
    <mergeCell ref="C421:G421"/>
    <mergeCell ref="A428:B428"/>
    <mergeCell ref="C428:G428"/>
    <mergeCell ref="A429:B429"/>
    <mergeCell ref="C429:G429"/>
    <mergeCell ref="A430:B430"/>
    <mergeCell ref="C430:G430"/>
    <mergeCell ref="A425:B425"/>
    <mergeCell ref="C425:G425"/>
    <mergeCell ref="A426:B426"/>
    <mergeCell ref="C426:G426"/>
    <mergeCell ref="A427:B427"/>
    <mergeCell ref="C427:G427"/>
    <mergeCell ref="A434:B434"/>
    <mergeCell ref="C434:G434"/>
    <mergeCell ref="A435:B435"/>
    <mergeCell ref="C435:G435"/>
    <mergeCell ref="A436:B436"/>
    <mergeCell ref="C436:G436"/>
    <mergeCell ref="A431:B431"/>
    <mergeCell ref="C431:G431"/>
    <mergeCell ref="A432:B432"/>
    <mergeCell ref="C432:G432"/>
    <mergeCell ref="A433:B433"/>
    <mergeCell ref="C433:G433"/>
    <mergeCell ref="A440:B440"/>
    <mergeCell ref="C440:G440"/>
    <mergeCell ref="A441:B441"/>
    <mergeCell ref="C441:G441"/>
    <mergeCell ref="A442:B442"/>
    <mergeCell ref="C442:G442"/>
    <mergeCell ref="A437:B437"/>
    <mergeCell ref="C437:G437"/>
    <mergeCell ref="A438:B438"/>
    <mergeCell ref="C438:G438"/>
    <mergeCell ref="A439:B439"/>
    <mergeCell ref="C439:G439"/>
    <mergeCell ref="A451:B451"/>
    <mergeCell ref="C451:G451"/>
    <mergeCell ref="A446:B446"/>
    <mergeCell ref="C446:G446"/>
    <mergeCell ref="A447:B447"/>
    <mergeCell ref="C447:G447"/>
    <mergeCell ref="A448:B448"/>
    <mergeCell ref="C448:G448"/>
    <mergeCell ref="A443:B443"/>
    <mergeCell ref="C443:G443"/>
    <mergeCell ref="A444:B444"/>
    <mergeCell ref="C444:G444"/>
    <mergeCell ref="A445:B445"/>
    <mergeCell ref="C445:G445"/>
    <mergeCell ref="A466:B466"/>
    <mergeCell ref="C466:G466"/>
    <mergeCell ref="A461:B461"/>
    <mergeCell ref="C461:G461"/>
    <mergeCell ref="A462:B462"/>
    <mergeCell ref="C462:G462"/>
    <mergeCell ref="A463:B463"/>
    <mergeCell ref="C463:G463"/>
    <mergeCell ref="A458:B458"/>
    <mergeCell ref="C458:G458"/>
    <mergeCell ref="A459:B459"/>
    <mergeCell ref="C459:G459"/>
    <mergeCell ref="A460:B460"/>
    <mergeCell ref="C460:G460"/>
    <mergeCell ref="Z334:AL334"/>
    <mergeCell ref="Y14:AL14"/>
    <mergeCell ref="A7:AL7"/>
    <mergeCell ref="A5:AL5"/>
    <mergeCell ref="A464:B464"/>
    <mergeCell ref="C464:G464"/>
    <mergeCell ref="A465:B465"/>
    <mergeCell ref="C465:G465"/>
    <mergeCell ref="A455:B455"/>
    <mergeCell ref="C455:G455"/>
    <mergeCell ref="A456:B456"/>
    <mergeCell ref="C456:G456"/>
    <mergeCell ref="A457:B457"/>
    <mergeCell ref="C457:G457"/>
    <mergeCell ref="A452:B452"/>
    <mergeCell ref="C452:G452"/>
    <mergeCell ref="A453:B453"/>
    <mergeCell ref="C453:G453"/>
    <mergeCell ref="A454:B454"/>
    <mergeCell ref="C454:G454"/>
    <mergeCell ref="A449:B449"/>
    <mergeCell ref="C449:G449"/>
    <mergeCell ref="A450:B450"/>
    <mergeCell ref="C450:G450"/>
  </mergeCells>
  <pageMargins left="0.39370078740157483" right="0.31496062992125984" top="0.39370078740157483" bottom="0.31496062992125984" header="0.19685039370078741" footer="0.19685039370078741"/>
  <pageSetup paperSize="9" scale="141" orientation="portrait" r:id="rId1"/>
  <headerFooter alignWithMargins="0"/>
  <rowBreaks count="3" manualBreakCount="3">
    <brk id="92" max="25" man="1"/>
    <brk id="238" max="25" man="1"/>
    <brk id="383" max="25" man="1"/>
  </rowBreaks>
  <colBreaks count="1" manualBreakCount="1">
    <brk id="38" max="48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Z97"/>
  <sheetViews>
    <sheetView zoomScale="71" zoomScaleNormal="71" workbookViewId="0">
      <selection activeCell="AE50" sqref="AE50"/>
    </sheetView>
  </sheetViews>
  <sheetFormatPr defaultRowHeight="20.25" outlineLevelRow="1" outlineLevelCol="1"/>
  <cols>
    <col min="1" max="1" width="10.42578125" style="212" customWidth="1"/>
    <col min="2" max="2" width="47.42578125" style="212" customWidth="1"/>
    <col min="3" max="3" width="11.7109375" style="213" hidden="1" customWidth="1"/>
    <col min="4" max="5" width="11.7109375" style="212" hidden="1" customWidth="1"/>
    <col min="6" max="6" width="15.7109375" style="212" hidden="1" customWidth="1"/>
    <col min="7" max="7" width="11.7109375" style="212" hidden="1" customWidth="1"/>
    <col min="8" max="8" width="15.42578125" style="214" hidden="1" customWidth="1"/>
    <col min="9" max="9" width="15.140625" style="214" hidden="1" customWidth="1"/>
    <col min="10" max="10" width="16.28515625" style="212" hidden="1" customWidth="1"/>
    <col min="11" max="11" width="15" style="212" hidden="1" customWidth="1"/>
    <col min="12" max="12" width="10.85546875" style="215" hidden="1" customWidth="1"/>
    <col min="13" max="13" width="12.7109375" style="215" hidden="1" customWidth="1"/>
    <col min="14" max="14" width="14.28515625" style="215" hidden="1" customWidth="1"/>
    <col min="15" max="15" width="15.28515625" style="215" hidden="1" customWidth="1"/>
    <col min="16" max="16" width="9.7109375" style="215" hidden="1" customWidth="1" outlineLevel="1"/>
    <col min="17" max="20" width="10.5703125" style="215" hidden="1" customWidth="1" outlineLevel="1"/>
    <col min="21" max="24" width="11.140625" style="215" hidden="1" customWidth="1" outlineLevel="1"/>
    <col min="25" max="25" width="14.28515625" style="215" hidden="1" customWidth="1" outlineLevel="1"/>
    <col min="26" max="26" width="13" style="215" hidden="1" customWidth="1" outlineLevel="1"/>
    <col min="27" max="27" width="12.42578125" style="215" hidden="1" customWidth="1" outlineLevel="1"/>
    <col min="28" max="28" width="15.5703125" style="215" hidden="1" customWidth="1" outlineLevel="1"/>
    <col min="29" max="29" width="15" style="216" customWidth="1" collapsed="1"/>
    <col min="30" max="30" width="16.42578125" style="217" customWidth="1"/>
    <col min="31" max="31" width="16.140625" style="218" customWidth="1"/>
    <col min="32" max="32" width="17.140625" style="215" customWidth="1"/>
    <col min="33" max="33" width="16.7109375" style="216" customWidth="1"/>
    <col min="34" max="34" width="18.7109375" style="219" customWidth="1"/>
    <col min="35" max="35" width="17.7109375" style="216" customWidth="1"/>
    <col min="36" max="36" width="18.7109375" style="215" customWidth="1"/>
    <col min="37" max="37" width="16.28515625" style="216" customWidth="1"/>
    <col min="38" max="38" width="18.7109375" style="215" customWidth="1"/>
    <col min="39" max="39" width="19.5703125" style="215" customWidth="1"/>
    <col min="40" max="40" width="20" style="215" customWidth="1"/>
    <col min="41" max="41" width="17.85546875" style="215" customWidth="1"/>
    <col min="42" max="42" width="7.28515625" style="215" customWidth="1"/>
    <col min="43" max="43" width="17.28515625" style="224" customWidth="1"/>
    <col min="44" max="44" width="16.42578125" style="212" customWidth="1"/>
    <col min="45" max="45" width="9.5703125" style="212" customWidth="1"/>
    <col min="46" max="46" width="6.42578125" style="212" customWidth="1"/>
    <col min="47" max="47" width="8.42578125" style="212" customWidth="1"/>
    <col min="48" max="48" width="11.42578125" style="212" customWidth="1"/>
    <col min="49" max="49" width="9" style="212" customWidth="1"/>
    <col min="50" max="50" width="7.7109375" style="212" customWidth="1"/>
    <col min="51" max="51" width="9.140625" style="212"/>
    <col min="52" max="52" width="7" style="212" customWidth="1"/>
    <col min="53" max="53" width="7.7109375" style="212" customWidth="1"/>
    <col min="54" max="54" width="10.7109375" style="212" customWidth="1"/>
    <col min="55" max="55" width="8.42578125" style="212" customWidth="1"/>
    <col min="56" max="62" width="8.28515625" style="212" customWidth="1"/>
    <col min="63" max="63" width="9.85546875" style="212" customWidth="1"/>
    <col min="64" max="64" width="7" style="212" customWidth="1"/>
    <col min="65" max="65" width="7.85546875" style="212" customWidth="1"/>
    <col min="66" max="66" width="11" style="212" customWidth="1"/>
    <col min="67" max="67" width="7.7109375" style="212" customWidth="1"/>
    <col min="68" max="68" width="8.85546875" style="212" customWidth="1"/>
    <col min="69" max="256" width="9.140625" style="212"/>
    <col min="257" max="257" width="10.42578125" style="212" customWidth="1"/>
    <col min="258" max="258" width="47.42578125" style="212" customWidth="1"/>
    <col min="259" max="284" width="0" style="212" hidden="1" customWidth="1"/>
    <col min="285" max="285" width="15" style="212" customWidth="1"/>
    <col min="286" max="286" width="16.42578125" style="212" customWidth="1"/>
    <col min="287" max="287" width="16.140625" style="212" customWidth="1"/>
    <col min="288" max="288" width="17.140625" style="212" customWidth="1"/>
    <col min="289" max="289" width="16.7109375" style="212" customWidth="1"/>
    <col min="290" max="290" width="18.7109375" style="212" customWidth="1"/>
    <col min="291" max="291" width="17.7109375" style="212" customWidth="1"/>
    <col min="292" max="292" width="18.7109375" style="212" customWidth="1"/>
    <col min="293" max="293" width="16.28515625" style="212" customWidth="1"/>
    <col min="294" max="294" width="18.7109375" style="212" customWidth="1"/>
    <col min="295" max="295" width="19.5703125" style="212" customWidth="1"/>
    <col min="296" max="296" width="20" style="212" customWidth="1"/>
    <col min="297" max="297" width="17.85546875" style="212" customWidth="1"/>
    <col min="298" max="298" width="7.28515625" style="212" customWidth="1"/>
    <col min="299" max="299" width="17.28515625" style="212" customWidth="1"/>
    <col min="300" max="300" width="16.42578125" style="212" customWidth="1"/>
    <col min="301" max="301" width="9.5703125" style="212" customWidth="1"/>
    <col min="302" max="302" width="6.42578125" style="212" customWidth="1"/>
    <col min="303" max="303" width="8.42578125" style="212" customWidth="1"/>
    <col min="304" max="304" width="11.42578125" style="212" customWidth="1"/>
    <col min="305" max="305" width="9" style="212" customWidth="1"/>
    <col min="306" max="306" width="7.7109375" style="212" customWidth="1"/>
    <col min="307" max="307" width="9.140625" style="212"/>
    <col min="308" max="308" width="7" style="212" customWidth="1"/>
    <col min="309" max="309" width="7.7109375" style="212" customWidth="1"/>
    <col min="310" max="310" width="10.7109375" style="212" customWidth="1"/>
    <col min="311" max="311" width="8.42578125" style="212" customWidth="1"/>
    <col min="312" max="318" width="8.28515625" style="212" customWidth="1"/>
    <col min="319" max="319" width="9.85546875" style="212" customWidth="1"/>
    <col min="320" max="320" width="7" style="212" customWidth="1"/>
    <col min="321" max="321" width="7.85546875" style="212" customWidth="1"/>
    <col min="322" max="322" width="11" style="212" customWidth="1"/>
    <col min="323" max="323" width="7.7109375" style="212" customWidth="1"/>
    <col min="324" max="324" width="8.85546875" style="212" customWidth="1"/>
    <col min="325" max="512" width="9.140625" style="212"/>
    <col min="513" max="513" width="10.42578125" style="212" customWidth="1"/>
    <col min="514" max="514" width="47.42578125" style="212" customWidth="1"/>
    <col min="515" max="540" width="0" style="212" hidden="1" customWidth="1"/>
    <col min="541" max="541" width="15" style="212" customWidth="1"/>
    <col min="542" max="542" width="16.42578125" style="212" customWidth="1"/>
    <col min="543" max="543" width="16.140625" style="212" customWidth="1"/>
    <col min="544" max="544" width="17.140625" style="212" customWidth="1"/>
    <col min="545" max="545" width="16.7109375" style="212" customWidth="1"/>
    <col min="546" max="546" width="18.7109375" style="212" customWidth="1"/>
    <col min="547" max="547" width="17.7109375" style="212" customWidth="1"/>
    <col min="548" max="548" width="18.7109375" style="212" customWidth="1"/>
    <col min="549" max="549" width="16.28515625" style="212" customWidth="1"/>
    <col min="550" max="550" width="18.7109375" style="212" customWidth="1"/>
    <col min="551" max="551" width="19.5703125" style="212" customWidth="1"/>
    <col min="552" max="552" width="20" style="212" customWidth="1"/>
    <col min="553" max="553" width="17.85546875" style="212" customWidth="1"/>
    <col min="554" max="554" width="7.28515625" style="212" customWidth="1"/>
    <col min="555" max="555" width="17.28515625" style="212" customWidth="1"/>
    <col min="556" max="556" width="16.42578125" style="212" customWidth="1"/>
    <col min="557" max="557" width="9.5703125" style="212" customWidth="1"/>
    <col min="558" max="558" width="6.42578125" style="212" customWidth="1"/>
    <col min="559" max="559" width="8.42578125" style="212" customWidth="1"/>
    <col min="560" max="560" width="11.42578125" style="212" customWidth="1"/>
    <col min="561" max="561" width="9" style="212" customWidth="1"/>
    <col min="562" max="562" width="7.7109375" style="212" customWidth="1"/>
    <col min="563" max="563" width="9.140625" style="212"/>
    <col min="564" max="564" width="7" style="212" customWidth="1"/>
    <col min="565" max="565" width="7.7109375" style="212" customWidth="1"/>
    <col min="566" max="566" width="10.7109375" style="212" customWidth="1"/>
    <col min="567" max="567" width="8.42578125" style="212" customWidth="1"/>
    <col min="568" max="574" width="8.28515625" style="212" customWidth="1"/>
    <col min="575" max="575" width="9.85546875" style="212" customWidth="1"/>
    <col min="576" max="576" width="7" style="212" customWidth="1"/>
    <col min="577" max="577" width="7.85546875" style="212" customWidth="1"/>
    <col min="578" max="578" width="11" style="212" customWidth="1"/>
    <col min="579" max="579" width="7.7109375" style="212" customWidth="1"/>
    <col min="580" max="580" width="8.85546875" style="212" customWidth="1"/>
    <col min="581" max="768" width="9.140625" style="212"/>
    <col min="769" max="769" width="10.42578125" style="212" customWidth="1"/>
    <col min="770" max="770" width="47.42578125" style="212" customWidth="1"/>
    <col min="771" max="796" width="0" style="212" hidden="1" customWidth="1"/>
    <col min="797" max="797" width="15" style="212" customWidth="1"/>
    <col min="798" max="798" width="16.42578125" style="212" customWidth="1"/>
    <col min="799" max="799" width="16.140625" style="212" customWidth="1"/>
    <col min="800" max="800" width="17.140625" style="212" customWidth="1"/>
    <col min="801" max="801" width="16.7109375" style="212" customWidth="1"/>
    <col min="802" max="802" width="18.7109375" style="212" customWidth="1"/>
    <col min="803" max="803" width="17.7109375" style="212" customWidth="1"/>
    <col min="804" max="804" width="18.7109375" style="212" customWidth="1"/>
    <col min="805" max="805" width="16.28515625" style="212" customWidth="1"/>
    <col min="806" max="806" width="18.7109375" style="212" customWidth="1"/>
    <col min="807" max="807" width="19.5703125" style="212" customWidth="1"/>
    <col min="808" max="808" width="20" style="212" customWidth="1"/>
    <col min="809" max="809" width="17.85546875" style="212" customWidth="1"/>
    <col min="810" max="810" width="7.28515625" style="212" customWidth="1"/>
    <col min="811" max="811" width="17.28515625" style="212" customWidth="1"/>
    <col min="812" max="812" width="16.42578125" style="212" customWidth="1"/>
    <col min="813" max="813" width="9.5703125" style="212" customWidth="1"/>
    <col min="814" max="814" width="6.42578125" style="212" customWidth="1"/>
    <col min="815" max="815" width="8.42578125" style="212" customWidth="1"/>
    <col min="816" max="816" width="11.42578125" style="212" customWidth="1"/>
    <col min="817" max="817" width="9" style="212" customWidth="1"/>
    <col min="818" max="818" width="7.7109375" style="212" customWidth="1"/>
    <col min="819" max="819" width="9.140625" style="212"/>
    <col min="820" max="820" width="7" style="212" customWidth="1"/>
    <col min="821" max="821" width="7.7109375" style="212" customWidth="1"/>
    <col min="822" max="822" width="10.7109375" style="212" customWidth="1"/>
    <col min="823" max="823" width="8.42578125" style="212" customWidth="1"/>
    <col min="824" max="830" width="8.28515625" style="212" customWidth="1"/>
    <col min="831" max="831" width="9.85546875" style="212" customWidth="1"/>
    <col min="832" max="832" width="7" style="212" customWidth="1"/>
    <col min="833" max="833" width="7.85546875" style="212" customWidth="1"/>
    <col min="834" max="834" width="11" style="212" customWidth="1"/>
    <col min="835" max="835" width="7.7109375" style="212" customWidth="1"/>
    <col min="836" max="836" width="8.85546875" style="212" customWidth="1"/>
    <col min="837" max="1024" width="9.140625" style="212"/>
    <col min="1025" max="1025" width="10.42578125" style="212" customWidth="1"/>
    <col min="1026" max="1026" width="47.42578125" style="212" customWidth="1"/>
    <col min="1027" max="1052" width="0" style="212" hidden="1" customWidth="1"/>
    <col min="1053" max="1053" width="15" style="212" customWidth="1"/>
    <col min="1054" max="1054" width="16.42578125" style="212" customWidth="1"/>
    <col min="1055" max="1055" width="16.140625" style="212" customWidth="1"/>
    <col min="1056" max="1056" width="17.140625" style="212" customWidth="1"/>
    <col min="1057" max="1057" width="16.7109375" style="212" customWidth="1"/>
    <col min="1058" max="1058" width="18.7109375" style="212" customWidth="1"/>
    <col min="1059" max="1059" width="17.7109375" style="212" customWidth="1"/>
    <col min="1060" max="1060" width="18.7109375" style="212" customWidth="1"/>
    <col min="1061" max="1061" width="16.28515625" style="212" customWidth="1"/>
    <col min="1062" max="1062" width="18.7109375" style="212" customWidth="1"/>
    <col min="1063" max="1063" width="19.5703125" style="212" customWidth="1"/>
    <col min="1064" max="1064" width="20" style="212" customWidth="1"/>
    <col min="1065" max="1065" width="17.85546875" style="212" customWidth="1"/>
    <col min="1066" max="1066" width="7.28515625" style="212" customWidth="1"/>
    <col min="1067" max="1067" width="17.28515625" style="212" customWidth="1"/>
    <col min="1068" max="1068" width="16.42578125" style="212" customWidth="1"/>
    <col min="1069" max="1069" width="9.5703125" style="212" customWidth="1"/>
    <col min="1070" max="1070" width="6.42578125" style="212" customWidth="1"/>
    <col min="1071" max="1071" width="8.42578125" style="212" customWidth="1"/>
    <col min="1072" max="1072" width="11.42578125" style="212" customWidth="1"/>
    <col min="1073" max="1073" width="9" style="212" customWidth="1"/>
    <col min="1074" max="1074" width="7.7109375" style="212" customWidth="1"/>
    <col min="1075" max="1075" width="9.140625" style="212"/>
    <col min="1076" max="1076" width="7" style="212" customWidth="1"/>
    <col min="1077" max="1077" width="7.7109375" style="212" customWidth="1"/>
    <col min="1078" max="1078" width="10.7109375" style="212" customWidth="1"/>
    <col min="1079" max="1079" width="8.42578125" style="212" customWidth="1"/>
    <col min="1080" max="1086" width="8.28515625" style="212" customWidth="1"/>
    <col min="1087" max="1087" width="9.85546875" style="212" customWidth="1"/>
    <col min="1088" max="1088" width="7" style="212" customWidth="1"/>
    <col min="1089" max="1089" width="7.85546875" style="212" customWidth="1"/>
    <col min="1090" max="1090" width="11" style="212" customWidth="1"/>
    <col min="1091" max="1091" width="7.7109375" style="212" customWidth="1"/>
    <col min="1092" max="1092" width="8.85546875" style="212" customWidth="1"/>
    <col min="1093" max="1280" width="9.140625" style="212"/>
    <col min="1281" max="1281" width="10.42578125" style="212" customWidth="1"/>
    <col min="1282" max="1282" width="47.42578125" style="212" customWidth="1"/>
    <col min="1283" max="1308" width="0" style="212" hidden="1" customWidth="1"/>
    <col min="1309" max="1309" width="15" style="212" customWidth="1"/>
    <col min="1310" max="1310" width="16.42578125" style="212" customWidth="1"/>
    <col min="1311" max="1311" width="16.140625" style="212" customWidth="1"/>
    <col min="1312" max="1312" width="17.140625" style="212" customWidth="1"/>
    <col min="1313" max="1313" width="16.7109375" style="212" customWidth="1"/>
    <col min="1314" max="1314" width="18.7109375" style="212" customWidth="1"/>
    <col min="1315" max="1315" width="17.7109375" style="212" customWidth="1"/>
    <col min="1316" max="1316" width="18.7109375" style="212" customWidth="1"/>
    <col min="1317" max="1317" width="16.28515625" style="212" customWidth="1"/>
    <col min="1318" max="1318" width="18.7109375" style="212" customWidth="1"/>
    <col min="1319" max="1319" width="19.5703125" style="212" customWidth="1"/>
    <col min="1320" max="1320" width="20" style="212" customWidth="1"/>
    <col min="1321" max="1321" width="17.85546875" style="212" customWidth="1"/>
    <col min="1322" max="1322" width="7.28515625" style="212" customWidth="1"/>
    <col min="1323" max="1323" width="17.28515625" style="212" customWidth="1"/>
    <col min="1324" max="1324" width="16.42578125" style="212" customWidth="1"/>
    <col min="1325" max="1325" width="9.5703125" style="212" customWidth="1"/>
    <col min="1326" max="1326" width="6.42578125" style="212" customWidth="1"/>
    <col min="1327" max="1327" width="8.42578125" style="212" customWidth="1"/>
    <col min="1328" max="1328" width="11.42578125" style="212" customWidth="1"/>
    <col min="1329" max="1329" width="9" style="212" customWidth="1"/>
    <col min="1330" max="1330" width="7.7109375" style="212" customWidth="1"/>
    <col min="1331" max="1331" width="9.140625" style="212"/>
    <col min="1332" max="1332" width="7" style="212" customWidth="1"/>
    <col min="1333" max="1333" width="7.7109375" style="212" customWidth="1"/>
    <col min="1334" max="1334" width="10.7109375" style="212" customWidth="1"/>
    <col min="1335" max="1335" width="8.42578125" style="212" customWidth="1"/>
    <col min="1336" max="1342" width="8.28515625" style="212" customWidth="1"/>
    <col min="1343" max="1343" width="9.85546875" style="212" customWidth="1"/>
    <col min="1344" max="1344" width="7" style="212" customWidth="1"/>
    <col min="1345" max="1345" width="7.85546875" style="212" customWidth="1"/>
    <col min="1346" max="1346" width="11" style="212" customWidth="1"/>
    <col min="1347" max="1347" width="7.7109375" style="212" customWidth="1"/>
    <col min="1348" max="1348" width="8.85546875" style="212" customWidth="1"/>
    <col min="1349" max="1536" width="9.140625" style="212"/>
    <col min="1537" max="1537" width="10.42578125" style="212" customWidth="1"/>
    <col min="1538" max="1538" width="47.42578125" style="212" customWidth="1"/>
    <col min="1539" max="1564" width="0" style="212" hidden="1" customWidth="1"/>
    <col min="1565" max="1565" width="15" style="212" customWidth="1"/>
    <col min="1566" max="1566" width="16.42578125" style="212" customWidth="1"/>
    <col min="1567" max="1567" width="16.140625" style="212" customWidth="1"/>
    <col min="1568" max="1568" width="17.140625" style="212" customWidth="1"/>
    <col min="1569" max="1569" width="16.7109375" style="212" customWidth="1"/>
    <col min="1570" max="1570" width="18.7109375" style="212" customWidth="1"/>
    <col min="1571" max="1571" width="17.7109375" style="212" customWidth="1"/>
    <col min="1572" max="1572" width="18.7109375" style="212" customWidth="1"/>
    <col min="1573" max="1573" width="16.28515625" style="212" customWidth="1"/>
    <col min="1574" max="1574" width="18.7109375" style="212" customWidth="1"/>
    <col min="1575" max="1575" width="19.5703125" style="212" customWidth="1"/>
    <col min="1576" max="1576" width="20" style="212" customWidth="1"/>
    <col min="1577" max="1577" width="17.85546875" style="212" customWidth="1"/>
    <col min="1578" max="1578" width="7.28515625" style="212" customWidth="1"/>
    <col min="1579" max="1579" width="17.28515625" style="212" customWidth="1"/>
    <col min="1580" max="1580" width="16.42578125" style="212" customWidth="1"/>
    <col min="1581" max="1581" width="9.5703125" style="212" customWidth="1"/>
    <col min="1582" max="1582" width="6.42578125" style="212" customWidth="1"/>
    <col min="1583" max="1583" width="8.42578125" style="212" customWidth="1"/>
    <col min="1584" max="1584" width="11.42578125" style="212" customWidth="1"/>
    <col min="1585" max="1585" width="9" style="212" customWidth="1"/>
    <col min="1586" max="1586" width="7.7109375" style="212" customWidth="1"/>
    <col min="1587" max="1587" width="9.140625" style="212"/>
    <col min="1588" max="1588" width="7" style="212" customWidth="1"/>
    <col min="1589" max="1589" width="7.7109375" style="212" customWidth="1"/>
    <col min="1590" max="1590" width="10.7109375" style="212" customWidth="1"/>
    <col min="1591" max="1591" width="8.42578125" style="212" customWidth="1"/>
    <col min="1592" max="1598" width="8.28515625" style="212" customWidth="1"/>
    <col min="1599" max="1599" width="9.85546875" style="212" customWidth="1"/>
    <col min="1600" max="1600" width="7" style="212" customWidth="1"/>
    <col min="1601" max="1601" width="7.85546875" style="212" customWidth="1"/>
    <col min="1602" max="1602" width="11" style="212" customWidth="1"/>
    <col min="1603" max="1603" width="7.7109375" style="212" customWidth="1"/>
    <col min="1604" max="1604" width="8.85546875" style="212" customWidth="1"/>
    <col min="1605" max="1792" width="9.140625" style="212"/>
    <col min="1793" max="1793" width="10.42578125" style="212" customWidth="1"/>
    <col min="1794" max="1794" width="47.42578125" style="212" customWidth="1"/>
    <col min="1795" max="1820" width="0" style="212" hidden="1" customWidth="1"/>
    <col min="1821" max="1821" width="15" style="212" customWidth="1"/>
    <col min="1822" max="1822" width="16.42578125" style="212" customWidth="1"/>
    <col min="1823" max="1823" width="16.140625" style="212" customWidth="1"/>
    <col min="1824" max="1824" width="17.140625" style="212" customWidth="1"/>
    <col min="1825" max="1825" width="16.7109375" style="212" customWidth="1"/>
    <col min="1826" max="1826" width="18.7109375" style="212" customWidth="1"/>
    <col min="1827" max="1827" width="17.7109375" style="212" customWidth="1"/>
    <col min="1828" max="1828" width="18.7109375" style="212" customWidth="1"/>
    <col min="1829" max="1829" width="16.28515625" style="212" customWidth="1"/>
    <col min="1830" max="1830" width="18.7109375" style="212" customWidth="1"/>
    <col min="1831" max="1831" width="19.5703125" style="212" customWidth="1"/>
    <col min="1832" max="1832" width="20" style="212" customWidth="1"/>
    <col min="1833" max="1833" width="17.85546875" style="212" customWidth="1"/>
    <col min="1834" max="1834" width="7.28515625" style="212" customWidth="1"/>
    <col min="1835" max="1835" width="17.28515625" style="212" customWidth="1"/>
    <col min="1836" max="1836" width="16.42578125" style="212" customWidth="1"/>
    <col min="1837" max="1837" width="9.5703125" style="212" customWidth="1"/>
    <col min="1838" max="1838" width="6.42578125" style="212" customWidth="1"/>
    <col min="1839" max="1839" width="8.42578125" style="212" customWidth="1"/>
    <col min="1840" max="1840" width="11.42578125" style="212" customWidth="1"/>
    <col min="1841" max="1841" width="9" style="212" customWidth="1"/>
    <col min="1842" max="1842" width="7.7109375" style="212" customWidth="1"/>
    <col min="1843" max="1843" width="9.140625" style="212"/>
    <col min="1844" max="1844" width="7" style="212" customWidth="1"/>
    <col min="1845" max="1845" width="7.7109375" style="212" customWidth="1"/>
    <col min="1846" max="1846" width="10.7109375" style="212" customWidth="1"/>
    <col min="1847" max="1847" width="8.42578125" style="212" customWidth="1"/>
    <col min="1848" max="1854" width="8.28515625" style="212" customWidth="1"/>
    <col min="1855" max="1855" width="9.85546875" style="212" customWidth="1"/>
    <col min="1856" max="1856" width="7" style="212" customWidth="1"/>
    <col min="1857" max="1857" width="7.85546875" style="212" customWidth="1"/>
    <col min="1858" max="1858" width="11" style="212" customWidth="1"/>
    <col min="1859" max="1859" width="7.7109375" style="212" customWidth="1"/>
    <col min="1860" max="1860" width="8.85546875" style="212" customWidth="1"/>
    <col min="1861" max="2048" width="9.140625" style="212"/>
    <col min="2049" max="2049" width="10.42578125" style="212" customWidth="1"/>
    <col min="2050" max="2050" width="47.42578125" style="212" customWidth="1"/>
    <col min="2051" max="2076" width="0" style="212" hidden="1" customWidth="1"/>
    <col min="2077" max="2077" width="15" style="212" customWidth="1"/>
    <col min="2078" max="2078" width="16.42578125" style="212" customWidth="1"/>
    <col min="2079" max="2079" width="16.140625" style="212" customWidth="1"/>
    <col min="2080" max="2080" width="17.140625" style="212" customWidth="1"/>
    <col min="2081" max="2081" width="16.7109375" style="212" customWidth="1"/>
    <col min="2082" max="2082" width="18.7109375" style="212" customWidth="1"/>
    <col min="2083" max="2083" width="17.7109375" style="212" customWidth="1"/>
    <col min="2084" max="2084" width="18.7109375" style="212" customWidth="1"/>
    <col min="2085" max="2085" width="16.28515625" style="212" customWidth="1"/>
    <col min="2086" max="2086" width="18.7109375" style="212" customWidth="1"/>
    <col min="2087" max="2087" width="19.5703125" style="212" customWidth="1"/>
    <col min="2088" max="2088" width="20" style="212" customWidth="1"/>
    <col min="2089" max="2089" width="17.85546875" style="212" customWidth="1"/>
    <col min="2090" max="2090" width="7.28515625" style="212" customWidth="1"/>
    <col min="2091" max="2091" width="17.28515625" style="212" customWidth="1"/>
    <col min="2092" max="2092" width="16.42578125" style="212" customWidth="1"/>
    <col min="2093" max="2093" width="9.5703125" style="212" customWidth="1"/>
    <col min="2094" max="2094" width="6.42578125" style="212" customWidth="1"/>
    <col min="2095" max="2095" width="8.42578125" style="212" customWidth="1"/>
    <col min="2096" max="2096" width="11.42578125" style="212" customWidth="1"/>
    <col min="2097" max="2097" width="9" style="212" customWidth="1"/>
    <col min="2098" max="2098" width="7.7109375" style="212" customWidth="1"/>
    <col min="2099" max="2099" width="9.140625" style="212"/>
    <col min="2100" max="2100" width="7" style="212" customWidth="1"/>
    <col min="2101" max="2101" width="7.7109375" style="212" customWidth="1"/>
    <col min="2102" max="2102" width="10.7109375" style="212" customWidth="1"/>
    <col min="2103" max="2103" width="8.42578125" style="212" customWidth="1"/>
    <col min="2104" max="2110" width="8.28515625" style="212" customWidth="1"/>
    <col min="2111" max="2111" width="9.85546875" style="212" customWidth="1"/>
    <col min="2112" max="2112" width="7" style="212" customWidth="1"/>
    <col min="2113" max="2113" width="7.85546875" style="212" customWidth="1"/>
    <col min="2114" max="2114" width="11" style="212" customWidth="1"/>
    <col min="2115" max="2115" width="7.7109375" style="212" customWidth="1"/>
    <col min="2116" max="2116" width="8.85546875" style="212" customWidth="1"/>
    <col min="2117" max="2304" width="9.140625" style="212"/>
    <col min="2305" max="2305" width="10.42578125" style="212" customWidth="1"/>
    <col min="2306" max="2306" width="47.42578125" style="212" customWidth="1"/>
    <col min="2307" max="2332" width="0" style="212" hidden="1" customWidth="1"/>
    <col min="2333" max="2333" width="15" style="212" customWidth="1"/>
    <col min="2334" max="2334" width="16.42578125" style="212" customWidth="1"/>
    <col min="2335" max="2335" width="16.140625" style="212" customWidth="1"/>
    <col min="2336" max="2336" width="17.140625" style="212" customWidth="1"/>
    <col min="2337" max="2337" width="16.7109375" style="212" customWidth="1"/>
    <col min="2338" max="2338" width="18.7109375" style="212" customWidth="1"/>
    <col min="2339" max="2339" width="17.7109375" style="212" customWidth="1"/>
    <col min="2340" max="2340" width="18.7109375" style="212" customWidth="1"/>
    <col min="2341" max="2341" width="16.28515625" style="212" customWidth="1"/>
    <col min="2342" max="2342" width="18.7109375" style="212" customWidth="1"/>
    <col min="2343" max="2343" width="19.5703125" style="212" customWidth="1"/>
    <col min="2344" max="2344" width="20" style="212" customWidth="1"/>
    <col min="2345" max="2345" width="17.85546875" style="212" customWidth="1"/>
    <col min="2346" max="2346" width="7.28515625" style="212" customWidth="1"/>
    <col min="2347" max="2347" width="17.28515625" style="212" customWidth="1"/>
    <col min="2348" max="2348" width="16.42578125" style="212" customWidth="1"/>
    <col min="2349" max="2349" width="9.5703125" style="212" customWidth="1"/>
    <col min="2350" max="2350" width="6.42578125" style="212" customWidth="1"/>
    <col min="2351" max="2351" width="8.42578125" style="212" customWidth="1"/>
    <col min="2352" max="2352" width="11.42578125" style="212" customWidth="1"/>
    <col min="2353" max="2353" width="9" style="212" customWidth="1"/>
    <col min="2354" max="2354" width="7.7109375" style="212" customWidth="1"/>
    <col min="2355" max="2355" width="9.140625" style="212"/>
    <col min="2356" max="2356" width="7" style="212" customWidth="1"/>
    <col min="2357" max="2357" width="7.7109375" style="212" customWidth="1"/>
    <col min="2358" max="2358" width="10.7109375" style="212" customWidth="1"/>
    <col min="2359" max="2359" width="8.42578125" style="212" customWidth="1"/>
    <col min="2360" max="2366" width="8.28515625" style="212" customWidth="1"/>
    <col min="2367" max="2367" width="9.85546875" style="212" customWidth="1"/>
    <col min="2368" max="2368" width="7" style="212" customWidth="1"/>
    <col min="2369" max="2369" width="7.85546875" style="212" customWidth="1"/>
    <col min="2370" max="2370" width="11" style="212" customWidth="1"/>
    <col min="2371" max="2371" width="7.7109375" style="212" customWidth="1"/>
    <col min="2372" max="2372" width="8.85546875" style="212" customWidth="1"/>
    <col min="2373" max="2560" width="9.140625" style="212"/>
    <col min="2561" max="2561" width="10.42578125" style="212" customWidth="1"/>
    <col min="2562" max="2562" width="47.42578125" style="212" customWidth="1"/>
    <col min="2563" max="2588" width="0" style="212" hidden="1" customWidth="1"/>
    <col min="2589" max="2589" width="15" style="212" customWidth="1"/>
    <col min="2590" max="2590" width="16.42578125" style="212" customWidth="1"/>
    <col min="2591" max="2591" width="16.140625" style="212" customWidth="1"/>
    <col min="2592" max="2592" width="17.140625" style="212" customWidth="1"/>
    <col min="2593" max="2593" width="16.7109375" style="212" customWidth="1"/>
    <col min="2594" max="2594" width="18.7109375" style="212" customWidth="1"/>
    <col min="2595" max="2595" width="17.7109375" style="212" customWidth="1"/>
    <col min="2596" max="2596" width="18.7109375" style="212" customWidth="1"/>
    <col min="2597" max="2597" width="16.28515625" style="212" customWidth="1"/>
    <col min="2598" max="2598" width="18.7109375" style="212" customWidth="1"/>
    <col min="2599" max="2599" width="19.5703125" style="212" customWidth="1"/>
    <col min="2600" max="2600" width="20" style="212" customWidth="1"/>
    <col min="2601" max="2601" width="17.85546875" style="212" customWidth="1"/>
    <col min="2602" max="2602" width="7.28515625" style="212" customWidth="1"/>
    <col min="2603" max="2603" width="17.28515625" style="212" customWidth="1"/>
    <col min="2604" max="2604" width="16.42578125" style="212" customWidth="1"/>
    <col min="2605" max="2605" width="9.5703125" style="212" customWidth="1"/>
    <col min="2606" max="2606" width="6.42578125" style="212" customWidth="1"/>
    <col min="2607" max="2607" width="8.42578125" style="212" customWidth="1"/>
    <col min="2608" max="2608" width="11.42578125" style="212" customWidth="1"/>
    <col min="2609" max="2609" width="9" style="212" customWidth="1"/>
    <col min="2610" max="2610" width="7.7109375" style="212" customWidth="1"/>
    <col min="2611" max="2611" width="9.140625" style="212"/>
    <col min="2612" max="2612" width="7" style="212" customWidth="1"/>
    <col min="2613" max="2613" width="7.7109375" style="212" customWidth="1"/>
    <col min="2614" max="2614" width="10.7109375" style="212" customWidth="1"/>
    <col min="2615" max="2615" width="8.42578125" style="212" customWidth="1"/>
    <col min="2616" max="2622" width="8.28515625" style="212" customWidth="1"/>
    <col min="2623" max="2623" width="9.85546875" style="212" customWidth="1"/>
    <col min="2624" max="2624" width="7" style="212" customWidth="1"/>
    <col min="2625" max="2625" width="7.85546875" style="212" customWidth="1"/>
    <col min="2626" max="2626" width="11" style="212" customWidth="1"/>
    <col min="2627" max="2627" width="7.7109375" style="212" customWidth="1"/>
    <col min="2628" max="2628" width="8.85546875" style="212" customWidth="1"/>
    <col min="2629" max="2816" width="9.140625" style="212"/>
    <col min="2817" max="2817" width="10.42578125" style="212" customWidth="1"/>
    <col min="2818" max="2818" width="47.42578125" style="212" customWidth="1"/>
    <col min="2819" max="2844" width="0" style="212" hidden="1" customWidth="1"/>
    <col min="2845" max="2845" width="15" style="212" customWidth="1"/>
    <col min="2846" max="2846" width="16.42578125" style="212" customWidth="1"/>
    <col min="2847" max="2847" width="16.140625" style="212" customWidth="1"/>
    <col min="2848" max="2848" width="17.140625" style="212" customWidth="1"/>
    <col min="2849" max="2849" width="16.7109375" style="212" customWidth="1"/>
    <col min="2850" max="2850" width="18.7109375" style="212" customWidth="1"/>
    <col min="2851" max="2851" width="17.7109375" style="212" customWidth="1"/>
    <col min="2852" max="2852" width="18.7109375" style="212" customWidth="1"/>
    <col min="2853" max="2853" width="16.28515625" style="212" customWidth="1"/>
    <col min="2854" max="2854" width="18.7109375" style="212" customWidth="1"/>
    <col min="2855" max="2855" width="19.5703125" style="212" customWidth="1"/>
    <col min="2856" max="2856" width="20" style="212" customWidth="1"/>
    <col min="2857" max="2857" width="17.85546875" style="212" customWidth="1"/>
    <col min="2858" max="2858" width="7.28515625" style="212" customWidth="1"/>
    <col min="2859" max="2859" width="17.28515625" style="212" customWidth="1"/>
    <col min="2860" max="2860" width="16.42578125" style="212" customWidth="1"/>
    <col min="2861" max="2861" width="9.5703125" style="212" customWidth="1"/>
    <col min="2862" max="2862" width="6.42578125" style="212" customWidth="1"/>
    <col min="2863" max="2863" width="8.42578125" style="212" customWidth="1"/>
    <col min="2864" max="2864" width="11.42578125" style="212" customWidth="1"/>
    <col min="2865" max="2865" width="9" style="212" customWidth="1"/>
    <col min="2866" max="2866" width="7.7109375" style="212" customWidth="1"/>
    <col min="2867" max="2867" width="9.140625" style="212"/>
    <col min="2868" max="2868" width="7" style="212" customWidth="1"/>
    <col min="2869" max="2869" width="7.7109375" style="212" customWidth="1"/>
    <col min="2870" max="2870" width="10.7109375" style="212" customWidth="1"/>
    <col min="2871" max="2871" width="8.42578125" style="212" customWidth="1"/>
    <col min="2872" max="2878" width="8.28515625" style="212" customWidth="1"/>
    <col min="2879" max="2879" width="9.85546875" style="212" customWidth="1"/>
    <col min="2880" max="2880" width="7" style="212" customWidth="1"/>
    <col min="2881" max="2881" width="7.85546875" style="212" customWidth="1"/>
    <col min="2882" max="2882" width="11" style="212" customWidth="1"/>
    <col min="2883" max="2883" width="7.7109375" style="212" customWidth="1"/>
    <col min="2884" max="2884" width="8.85546875" style="212" customWidth="1"/>
    <col min="2885" max="3072" width="9.140625" style="212"/>
    <col min="3073" max="3073" width="10.42578125" style="212" customWidth="1"/>
    <col min="3074" max="3074" width="47.42578125" style="212" customWidth="1"/>
    <col min="3075" max="3100" width="0" style="212" hidden="1" customWidth="1"/>
    <col min="3101" max="3101" width="15" style="212" customWidth="1"/>
    <col min="3102" max="3102" width="16.42578125" style="212" customWidth="1"/>
    <col min="3103" max="3103" width="16.140625" style="212" customWidth="1"/>
    <col min="3104" max="3104" width="17.140625" style="212" customWidth="1"/>
    <col min="3105" max="3105" width="16.7109375" style="212" customWidth="1"/>
    <col min="3106" max="3106" width="18.7109375" style="212" customWidth="1"/>
    <col min="3107" max="3107" width="17.7109375" style="212" customWidth="1"/>
    <col min="3108" max="3108" width="18.7109375" style="212" customWidth="1"/>
    <col min="3109" max="3109" width="16.28515625" style="212" customWidth="1"/>
    <col min="3110" max="3110" width="18.7109375" style="212" customWidth="1"/>
    <col min="3111" max="3111" width="19.5703125" style="212" customWidth="1"/>
    <col min="3112" max="3112" width="20" style="212" customWidth="1"/>
    <col min="3113" max="3113" width="17.85546875" style="212" customWidth="1"/>
    <col min="3114" max="3114" width="7.28515625" style="212" customWidth="1"/>
    <col min="3115" max="3115" width="17.28515625" style="212" customWidth="1"/>
    <col min="3116" max="3116" width="16.42578125" style="212" customWidth="1"/>
    <col min="3117" max="3117" width="9.5703125" style="212" customWidth="1"/>
    <col min="3118" max="3118" width="6.42578125" style="212" customWidth="1"/>
    <col min="3119" max="3119" width="8.42578125" style="212" customWidth="1"/>
    <col min="3120" max="3120" width="11.42578125" style="212" customWidth="1"/>
    <col min="3121" max="3121" width="9" style="212" customWidth="1"/>
    <col min="3122" max="3122" width="7.7109375" style="212" customWidth="1"/>
    <col min="3123" max="3123" width="9.140625" style="212"/>
    <col min="3124" max="3124" width="7" style="212" customWidth="1"/>
    <col min="3125" max="3125" width="7.7109375" style="212" customWidth="1"/>
    <col min="3126" max="3126" width="10.7109375" style="212" customWidth="1"/>
    <col min="3127" max="3127" width="8.42578125" style="212" customWidth="1"/>
    <col min="3128" max="3134" width="8.28515625" style="212" customWidth="1"/>
    <col min="3135" max="3135" width="9.85546875" style="212" customWidth="1"/>
    <col min="3136" max="3136" width="7" style="212" customWidth="1"/>
    <col min="3137" max="3137" width="7.85546875" style="212" customWidth="1"/>
    <col min="3138" max="3138" width="11" style="212" customWidth="1"/>
    <col min="3139" max="3139" width="7.7109375" style="212" customWidth="1"/>
    <col min="3140" max="3140" width="8.85546875" style="212" customWidth="1"/>
    <col min="3141" max="3328" width="9.140625" style="212"/>
    <col min="3329" max="3329" width="10.42578125" style="212" customWidth="1"/>
    <col min="3330" max="3330" width="47.42578125" style="212" customWidth="1"/>
    <col min="3331" max="3356" width="0" style="212" hidden="1" customWidth="1"/>
    <col min="3357" max="3357" width="15" style="212" customWidth="1"/>
    <col min="3358" max="3358" width="16.42578125" style="212" customWidth="1"/>
    <col min="3359" max="3359" width="16.140625" style="212" customWidth="1"/>
    <col min="3360" max="3360" width="17.140625" style="212" customWidth="1"/>
    <col min="3361" max="3361" width="16.7109375" style="212" customWidth="1"/>
    <col min="3362" max="3362" width="18.7109375" style="212" customWidth="1"/>
    <col min="3363" max="3363" width="17.7109375" style="212" customWidth="1"/>
    <col min="3364" max="3364" width="18.7109375" style="212" customWidth="1"/>
    <col min="3365" max="3365" width="16.28515625" style="212" customWidth="1"/>
    <col min="3366" max="3366" width="18.7109375" style="212" customWidth="1"/>
    <col min="3367" max="3367" width="19.5703125" style="212" customWidth="1"/>
    <col min="3368" max="3368" width="20" style="212" customWidth="1"/>
    <col min="3369" max="3369" width="17.85546875" style="212" customWidth="1"/>
    <col min="3370" max="3370" width="7.28515625" style="212" customWidth="1"/>
    <col min="3371" max="3371" width="17.28515625" style="212" customWidth="1"/>
    <col min="3372" max="3372" width="16.42578125" style="212" customWidth="1"/>
    <col min="3373" max="3373" width="9.5703125" style="212" customWidth="1"/>
    <col min="3374" max="3374" width="6.42578125" style="212" customWidth="1"/>
    <col min="3375" max="3375" width="8.42578125" style="212" customWidth="1"/>
    <col min="3376" max="3376" width="11.42578125" style="212" customWidth="1"/>
    <col min="3377" max="3377" width="9" style="212" customWidth="1"/>
    <col min="3378" max="3378" width="7.7109375" style="212" customWidth="1"/>
    <col min="3379" max="3379" width="9.140625" style="212"/>
    <col min="3380" max="3380" width="7" style="212" customWidth="1"/>
    <col min="3381" max="3381" width="7.7109375" style="212" customWidth="1"/>
    <col min="3382" max="3382" width="10.7109375" style="212" customWidth="1"/>
    <col min="3383" max="3383" width="8.42578125" style="212" customWidth="1"/>
    <col min="3384" max="3390" width="8.28515625" style="212" customWidth="1"/>
    <col min="3391" max="3391" width="9.85546875" style="212" customWidth="1"/>
    <col min="3392" max="3392" width="7" style="212" customWidth="1"/>
    <col min="3393" max="3393" width="7.85546875" style="212" customWidth="1"/>
    <col min="3394" max="3394" width="11" style="212" customWidth="1"/>
    <col min="3395" max="3395" width="7.7109375" style="212" customWidth="1"/>
    <col min="3396" max="3396" width="8.85546875" style="212" customWidth="1"/>
    <col min="3397" max="3584" width="9.140625" style="212"/>
    <col min="3585" max="3585" width="10.42578125" style="212" customWidth="1"/>
    <col min="3586" max="3586" width="47.42578125" style="212" customWidth="1"/>
    <col min="3587" max="3612" width="0" style="212" hidden="1" customWidth="1"/>
    <col min="3613" max="3613" width="15" style="212" customWidth="1"/>
    <col min="3614" max="3614" width="16.42578125" style="212" customWidth="1"/>
    <col min="3615" max="3615" width="16.140625" style="212" customWidth="1"/>
    <col min="3616" max="3616" width="17.140625" style="212" customWidth="1"/>
    <col min="3617" max="3617" width="16.7109375" style="212" customWidth="1"/>
    <col min="3618" max="3618" width="18.7109375" style="212" customWidth="1"/>
    <col min="3619" max="3619" width="17.7109375" style="212" customWidth="1"/>
    <col min="3620" max="3620" width="18.7109375" style="212" customWidth="1"/>
    <col min="3621" max="3621" width="16.28515625" style="212" customWidth="1"/>
    <col min="3622" max="3622" width="18.7109375" style="212" customWidth="1"/>
    <col min="3623" max="3623" width="19.5703125" style="212" customWidth="1"/>
    <col min="3624" max="3624" width="20" style="212" customWidth="1"/>
    <col min="3625" max="3625" width="17.85546875" style="212" customWidth="1"/>
    <col min="3626" max="3626" width="7.28515625" style="212" customWidth="1"/>
    <col min="3627" max="3627" width="17.28515625" style="212" customWidth="1"/>
    <col min="3628" max="3628" width="16.42578125" style="212" customWidth="1"/>
    <col min="3629" max="3629" width="9.5703125" style="212" customWidth="1"/>
    <col min="3630" max="3630" width="6.42578125" style="212" customWidth="1"/>
    <col min="3631" max="3631" width="8.42578125" style="212" customWidth="1"/>
    <col min="3632" max="3632" width="11.42578125" style="212" customWidth="1"/>
    <col min="3633" max="3633" width="9" style="212" customWidth="1"/>
    <col min="3634" max="3634" width="7.7109375" style="212" customWidth="1"/>
    <col min="3635" max="3635" width="9.140625" style="212"/>
    <col min="3636" max="3636" width="7" style="212" customWidth="1"/>
    <col min="3637" max="3637" width="7.7109375" style="212" customWidth="1"/>
    <col min="3638" max="3638" width="10.7109375" style="212" customWidth="1"/>
    <col min="3639" max="3639" width="8.42578125" style="212" customWidth="1"/>
    <col min="3640" max="3646" width="8.28515625" style="212" customWidth="1"/>
    <col min="3647" max="3647" width="9.85546875" style="212" customWidth="1"/>
    <col min="3648" max="3648" width="7" style="212" customWidth="1"/>
    <col min="3649" max="3649" width="7.85546875" style="212" customWidth="1"/>
    <col min="3650" max="3650" width="11" style="212" customWidth="1"/>
    <col min="3651" max="3651" width="7.7109375" style="212" customWidth="1"/>
    <col min="3652" max="3652" width="8.85546875" style="212" customWidth="1"/>
    <col min="3653" max="3840" width="9.140625" style="212"/>
    <col min="3841" max="3841" width="10.42578125" style="212" customWidth="1"/>
    <col min="3842" max="3842" width="47.42578125" style="212" customWidth="1"/>
    <col min="3843" max="3868" width="0" style="212" hidden="1" customWidth="1"/>
    <col min="3869" max="3869" width="15" style="212" customWidth="1"/>
    <col min="3870" max="3870" width="16.42578125" style="212" customWidth="1"/>
    <col min="3871" max="3871" width="16.140625" style="212" customWidth="1"/>
    <col min="3872" max="3872" width="17.140625" style="212" customWidth="1"/>
    <col min="3873" max="3873" width="16.7109375" style="212" customWidth="1"/>
    <col min="3874" max="3874" width="18.7109375" style="212" customWidth="1"/>
    <col min="3875" max="3875" width="17.7109375" style="212" customWidth="1"/>
    <col min="3876" max="3876" width="18.7109375" style="212" customWidth="1"/>
    <col min="3877" max="3877" width="16.28515625" style="212" customWidth="1"/>
    <col min="3878" max="3878" width="18.7109375" style="212" customWidth="1"/>
    <col min="3879" max="3879" width="19.5703125" style="212" customWidth="1"/>
    <col min="3880" max="3880" width="20" style="212" customWidth="1"/>
    <col min="3881" max="3881" width="17.85546875" style="212" customWidth="1"/>
    <col min="3882" max="3882" width="7.28515625" style="212" customWidth="1"/>
    <col min="3883" max="3883" width="17.28515625" style="212" customWidth="1"/>
    <col min="3884" max="3884" width="16.42578125" style="212" customWidth="1"/>
    <col min="3885" max="3885" width="9.5703125" style="212" customWidth="1"/>
    <col min="3886" max="3886" width="6.42578125" style="212" customWidth="1"/>
    <col min="3887" max="3887" width="8.42578125" style="212" customWidth="1"/>
    <col min="3888" max="3888" width="11.42578125" style="212" customWidth="1"/>
    <col min="3889" max="3889" width="9" style="212" customWidth="1"/>
    <col min="3890" max="3890" width="7.7109375" style="212" customWidth="1"/>
    <col min="3891" max="3891" width="9.140625" style="212"/>
    <col min="3892" max="3892" width="7" style="212" customWidth="1"/>
    <col min="3893" max="3893" width="7.7109375" style="212" customWidth="1"/>
    <col min="3894" max="3894" width="10.7109375" style="212" customWidth="1"/>
    <col min="3895" max="3895" width="8.42578125" style="212" customWidth="1"/>
    <col min="3896" max="3902" width="8.28515625" style="212" customWidth="1"/>
    <col min="3903" max="3903" width="9.85546875" style="212" customWidth="1"/>
    <col min="3904" max="3904" width="7" style="212" customWidth="1"/>
    <col min="3905" max="3905" width="7.85546875" style="212" customWidth="1"/>
    <col min="3906" max="3906" width="11" style="212" customWidth="1"/>
    <col min="3907" max="3907" width="7.7109375" style="212" customWidth="1"/>
    <col min="3908" max="3908" width="8.85546875" style="212" customWidth="1"/>
    <col min="3909" max="4096" width="9.140625" style="212"/>
    <col min="4097" max="4097" width="10.42578125" style="212" customWidth="1"/>
    <col min="4098" max="4098" width="47.42578125" style="212" customWidth="1"/>
    <col min="4099" max="4124" width="0" style="212" hidden="1" customWidth="1"/>
    <col min="4125" max="4125" width="15" style="212" customWidth="1"/>
    <col min="4126" max="4126" width="16.42578125" style="212" customWidth="1"/>
    <col min="4127" max="4127" width="16.140625" style="212" customWidth="1"/>
    <col min="4128" max="4128" width="17.140625" style="212" customWidth="1"/>
    <col min="4129" max="4129" width="16.7109375" style="212" customWidth="1"/>
    <col min="4130" max="4130" width="18.7109375" style="212" customWidth="1"/>
    <col min="4131" max="4131" width="17.7109375" style="212" customWidth="1"/>
    <col min="4132" max="4132" width="18.7109375" style="212" customWidth="1"/>
    <col min="4133" max="4133" width="16.28515625" style="212" customWidth="1"/>
    <col min="4134" max="4134" width="18.7109375" style="212" customWidth="1"/>
    <col min="4135" max="4135" width="19.5703125" style="212" customWidth="1"/>
    <col min="4136" max="4136" width="20" style="212" customWidth="1"/>
    <col min="4137" max="4137" width="17.85546875" style="212" customWidth="1"/>
    <col min="4138" max="4138" width="7.28515625" style="212" customWidth="1"/>
    <col min="4139" max="4139" width="17.28515625" style="212" customWidth="1"/>
    <col min="4140" max="4140" width="16.42578125" style="212" customWidth="1"/>
    <col min="4141" max="4141" width="9.5703125" style="212" customWidth="1"/>
    <col min="4142" max="4142" width="6.42578125" style="212" customWidth="1"/>
    <col min="4143" max="4143" width="8.42578125" style="212" customWidth="1"/>
    <col min="4144" max="4144" width="11.42578125" style="212" customWidth="1"/>
    <col min="4145" max="4145" width="9" style="212" customWidth="1"/>
    <col min="4146" max="4146" width="7.7109375" style="212" customWidth="1"/>
    <col min="4147" max="4147" width="9.140625" style="212"/>
    <col min="4148" max="4148" width="7" style="212" customWidth="1"/>
    <col min="4149" max="4149" width="7.7109375" style="212" customWidth="1"/>
    <col min="4150" max="4150" width="10.7109375" style="212" customWidth="1"/>
    <col min="4151" max="4151" width="8.42578125" style="212" customWidth="1"/>
    <col min="4152" max="4158" width="8.28515625" style="212" customWidth="1"/>
    <col min="4159" max="4159" width="9.85546875" style="212" customWidth="1"/>
    <col min="4160" max="4160" width="7" style="212" customWidth="1"/>
    <col min="4161" max="4161" width="7.85546875" style="212" customWidth="1"/>
    <col min="4162" max="4162" width="11" style="212" customWidth="1"/>
    <col min="4163" max="4163" width="7.7109375" style="212" customWidth="1"/>
    <col min="4164" max="4164" width="8.85546875" style="212" customWidth="1"/>
    <col min="4165" max="4352" width="9.140625" style="212"/>
    <col min="4353" max="4353" width="10.42578125" style="212" customWidth="1"/>
    <col min="4354" max="4354" width="47.42578125" style="212" customWidth="1"/>
    <col min="4355" max="4380" width="0" style="212" hidden="1" customWidth="1"/>
    <col min="4381" max="4381" width="15" style="212" customWidth="1"/>
    <col min="4382" max="4382" width="16.42578125" style="212" customWidth="1"/>
    <col min="4383" max="4383" width="16.140625" style="212" customWidth="1"/>
    <col min="4384" max="4384" width="17.140625" style="212" customWidth="1"/>
    <col min="4385" max="4385" width="16.7109375" style="212" customWidth="1"/>
    <col min="4386" max="4386" width="18.7109375" style="212" customWidth="1"/>
    <col min="4387" max="4387" width="17.7109375" style="212" customWidth="1"/>
    <col min="4388" max="4388" width="18.7109375" style="212" customWidth="1"/>
    <col min="4389" max="4389" width="16.28515625" style="212" customWidth="1"/>
    <col min="4390" max="4390" width="18.7109375" style="212" customWidth="1"/>
    <col min="4391" max="4391" width="19.5703125" style="212" customWidth="1"/>
    <col min="4392" max="4392" width="20" style="212" customWidth="1"/>
    <col min="4393" max="4393" width="17.85546875" style="212" customWidth="1"/>
    <col min="4394" max="4394" width="7.28515625" style="212" customWidth="1"/>
    <col min="4395" max="4395" width="17.28515625" style="212" customWidth="1"/>
    <col min="4396" max="4396" width="16.42578125" style="212" customWidth="1"/>
    <col min="4397" max="4397" width="9.5703125" style="212" customWidth="1"/>
    <col min="4398" max="4398" width="6.42578125" style="212" customWidth="1"/>
    <col min="4399" max="4399" width="8.42578125" style="212" customWidth="1"/>
    <col min="4400" max="4400" width="11.42578125" style="212" customWidth="1"/>
    <col min="4401" max="4401" width="9" style="212" customWidth="1"/>
    <col min="4402" max="4402" width="7.7109375" style="212" customWidth="1"/>
    <col min="4403" max="4403" width="9.140625" style="212"/>
    <col min="4404" max="4404" width="7" style="212" customWidth="1"/>
    <col min="4405" max="4405" width="7.7109375" style="212" customWidth="1"/>
    <col min="4406" max="4406" width="10.7109375" style="212" customWidth="1"/>
    <col min="4407" max="4407" width="8.42578125" style="212" customWidth="1"/>
    <col min="4408" max="4414" width="8.28515625" style="212" customWidth="1"/>
    <col min="4415" max="4415" width="9.85546875" style="212" customWidth="1"/>
    <col min="4416" max="4416" width="7" style="212" customWidth="1"/>
    <col min="4417" max="4417" width="7.85546875" style="212" customWidth="1"/>
    <col min="4418" max="4418" width="11" style="212" customWidth="1"/>
    <col min="4419" max="4419" width="7.7109375" style="212" customWidth="1"/>
    <col min="4420" max="4420" width="8.85546875" style="212" customWidth="1"/>
    <col min="4421" max="4608" width="9.140625" style="212"/>
    <col min="4609" max="4609" width="10.42578125" style="212" customWidth="1"/>
    <col min="4610" max="4610" width="47.42578125" style="212" customWidth="1"/>
    <col min="4611" max="4636" width="0" style="212" hidden="1" customWidth="1"/>
    <col min="4637" max="4637" width="15" style="212" customWidth="1"/>
    <col min="4638" max="4638" width="16.42578125" style="212" customWidth="1"/>
    <col min="4639" max="4639" width="16.140625" style="212" customWidth="1"/>
    <col min="4640" max="4640" width="17.140625" style="212" customWidth="1"/>
    <col min="4641" max="4641" width="16.7109375" style="212" customWidth="1"/>
    <col min="4642" max="4642" width="18.7109375" style="212" customWidth="1"/>
    <col min="4643" max="4643" width="17.7109375" style="212" customWidth="1"/>
    <col min="4644" max="4644" width="18.7109375" style="212" customWidth="1"/>
    <col min="4645" max="4645" width="16.28515625" style="212" customWidth="1"/>
    <col min="4646" max="4646" width="18.7109375" style="212" customWidth="1"/>
    <col min="4647" max="4647" width="19.5703125" style="212" customWidth="1"/>
    <col min="4648" max="4648" width="20" style="212" customWidth="1"/>
    <col min="4649" max="4649" width="17.85546875" style="212" customWidth="1"/>
    <col min="4650" max="4650" width="7.28515625" style="212" customWidth="1"/>
    <col min="4651" max="4651" width="17.28515625" style="212" customWidth="1"/>
    <col min="4652" max="4652" width="16.42578125" style="212" customWidth="1"/>
    <col min="4653" max="4653" width="9.5703125" style="212" customWidth="1"/>
    <col min="4654" max="4654" width="6.42578125" style="212" customWidth="1"/>
    <col min="4655" max="4655" width="8.42578125" style="212" customWidth="1"/>
    <col min="4656" max="4656" width="11.42578125" style="212" customWidth="1"/>
    <col min="4657" max="4657" width="9" style="212" customWidth="1"/>
    <col min="4658" max="4658" width="7.7109375" style="212" customWidth="1"/>
    <col min="4659" max="4659" width="9.140625" style="212"/>
    <col min="4660" max="4660" width="7" style="212" customWidth="1"/>
    <col min="4661" max="4661" width="7.7109375" style="212" customWidth="1"/>
    <col min="4662" max="4662" width="10.7109375" style="212" customWidth="1"/>
    <col min="4663" max="4663" width="8.42578125" style="212" customWidth="1"/>
    <col min="4664" max="4670" width="8.28515625" style="212" customWidth="1"/>
    <col min="4671" max="4671" width="9.85546875" style="212" customWidth="1"/>
    <col min="4672" max="4672" width="7" style="212" customWidth="1"/>
    <col min="4673" max="4673" width="7.85546875" style="212" customWidth="1"/>
    <col min="4674" max="4674" width="11" style="212" customWidth="1"/>
    <col min="4675" max="4675" width="7.7109375" style="212" customWidth="1"/>
    <col min="4676" max="4676" width="8.85546875" style="212" customWidth="1"/>
    <col min="4677" max="4864" width="9.140625" style="212"/>
    <col min="4865" max="4865" width="10.42578125" style="212" customWidth="1"/>
    <col min="4866" max="4866" width="47.42578125" style="212" customWidth="1"/>
    <col min="4867" max="4892" width="0" style="212" hidden="1" customWidth="1"/>
    <col min="4893" max="4893" width="15" style="212" customWidth="1"/>
    <col min="4894" max="4894" width="16.42578125" style="212" customWidth="1"/>
    <col min="4895" max="4895" width="16.140625" style="212" customWidth="1"/>
    <col min="4896" max="4896" width="17.140625" style="212" customWidth="1"/>
    <col min="4897" max="4897" width="16.7109375" style="212" customWidth="1"/>
    <col min="4898" max="4898" width="18.7109375" style="212" customWidth="1"/>
    <col min="4899" max="4899" width="17.7109375" style="212" customWidth="1"/>
    <col min="4900" max="4900" width="18.7109375" style="212" customWidth="1"/>
    <col min="4901" max="4901" width="16.28515625" style="212" customWidth="1"/>
    <col min="4902" max="4902" width="18.7109375" style="212" customWidth="1"/>
    <col min="4903" max="4903" width="19.5703125" style="212" customWidth="1"/>
    <col min="4904" max="4904" width="20" style="212" customWidth="1"/>
    <col min="4905" max="4905" width="17.85546875" style="212" customWidth="1"/>
    <col min="4906" max="4906" width="7.28515625" style="212" customWidth="1"/>
    <col min="4907" max="4907" width="17.28515625" style="212" customWidth="1"/>
    <col min="4908" max="4908" width="16.42578125" style="212" customWidth="1"/>
    <col min="4909" max="4909" width="9.5703125" style="212" customWidth="1"/>
    <col min="4910" max="4910" width="6.42578125" style="212" customWidth="1"/>
    <col min="4911" max="4911" width="8.42578125" style="212" customWidth="1"/>
    <col min="4912" max="4912" width="11.42578125" style="212" customWidth="1"/>
    <col min="4913" max="4913" width="9" style="212" customWidth="1"/>
    <col min="4914" max="4914" width="7.7109375" style="212" customWidth="1"/>
    <col min="4915" max="4915" width="9.140625" style="212"/>
    <col min="4916" max="4916" width="7" style="212" customWidth="1"/>
    <col min="4917" max="4917" width="7.7109375" style="212" customWidth="1"/>
    <col min="4918" max="4918" width="10.7109375" style="212" customWidth="1"/>
    <col min="4919" max="4919" width="8.42578125" style="212" customWidth="1"/>
    <col min="4920" max="4926" width="8.28515625" style="212" customWidth="1"/>
    <col min="4927" max="4927" width="9.85546875" style="212" customWidth="1"/>
    <col min="4928" max="4928" width="7" style="212" customWidth="1"/>
    <col min="4929" max="4929" width="7.85546875" style="212" customWidth="1"/>
    <col min="4930" max="4930" width="11" style="212" customWidth="1"/>
    <col min="4931" max="4931" width="7.7109375" style="212" customWidth="1"/>
    <col min="4932" max="4932" width="8.85546875" style="212" customWidth="1"/>
    <col min="4933" max="5120" width="9.140625" style="212"/>
    <col min="5121" max="5121" width="10.42578125" style="212" customWidth="1"/>
    <col min="5122" max="5122" width="47.42578125" style="212" customWidth="1"/>
    <col min="5123" max="5148" width="0" style="212" hidden="1" customWidth="1"/>
    <col min="5149" max="5149" width="15" style="212" customWidth="1"/>
    <col min="5150" max="5150" width="16.42578125" style="212" customWidth="1"/>
    <col min="5151" max="5151" width="16.140625" style="212" customWidth="1"/>
    <col min="5152" max="5152" width="17.140625" style="212" customWidth="1"/>
    <col min="5153" max="5153" width="16.7109375" style="212" customWidth="1"/>
    <col min="5154" max="5154" width="18.7109375" style="212" customWidth="1"/>
    <col min="5155" max="5155" width="17.7109375" style="212" customWidth="1"/>
    <col min="5156" max="5156" width="18.7109375" style="212" customWidth="1"/>
    <col min="5157" max="5157" width="16.28515625" style="212" customWidth="1"/>
    <col min="5158" max="5158" width="18.7109375" style="212" customWidth="1"/>
    <col min="5159" max="5159" width="19.5703125" style="212" customWidth="1"/>
    <col min="5160" max="5160" width="20" style="212" customWidth="1"/>
    <col min="5161" max="5161" width="17.85546875" style="212" customWidth="1"/>
    <col min="5162" max="5162" width="7.28515625" style="212" customWidth="1"/>
    <col min="5163" max="5163" width="17.28515625" style="212" customWidth="1"/>
    <col min="5164" max="5164" width="16.42578125" style="212" customWidth="1"/>
    <col min="5165" max="5165" width="9.5703125" style="212" customWidth="1"/>
    <col min="5166" max="5166" width="6.42578125" style="212" customWidth="1"/>
    <col min="5167" max="5167" width="8.42578125" style="212" customWidth="1"/>
    <col min="5168" max="5168" width="11.42578125" style="212" customWidth="1"/>
    <col min="5169" max="5169" width="9" style="212" customWidth="1"/>
    <col min="5170" max="5170" width="7.7109375" style="212" customWidth="1"/>
    <col min="5171" max="5171" width="9.140625" style="212"/>
    <col min="5172" max="5172" width="7" style="212" customWidth="1"/>
    <col min="5173" max="5173" width="7.7109375" style="212" customWidth="1"/>
    <col min="5174" max="5174" width="10.7109375" style="212" customWidth="1"/>
    <col min="5175" max="5175" width="8.42578125" style="212" customWidth="1"/>
    <col min="5176" max="5182" width="8.28515625" style="212" customWidth="1"/>
    <col min="5183" max="5183" width="9.85546875" style="212" customWidth="1"/>
    <col min="5184" max="5184" width="7" style="212" customWidth="1"/>
    <col min="5185" max="5185" width="7.85546875" style="212" customWidth="1"/>
    <col min="5186" max="5186" width="11" style="212" customWidth="1"/>
    <col min="5187" max="5187" width="7.7109375" style="212" customWidth="1"/>
    <col min="5188" max="5188" width="8.85546875" style="212" customWidth="1"/>
    <col min="5189" max="5376" width="9.140625" style="212"/>
    <col min="5377" max="5377" width="10.42578125" style="212" customWidth="1"/>
    <col min="5378" max="5378" width="47.42578125" style="212" customWidth="1"/>
    <col min="5379" max="5404" width="0" style="212" hidden="1" customWidth="1"/>
    <col min="5405" max="5405" width="15" style="212" customWidth="1"/>
    <col min="5406" max="5406" width="16.42578125" style="212" customWidth="1"/>
    <col min="5407" max="5407" width="16.140625" style="212" customWidth="1"/>
    <col min="5408" max="5408" width="17.140625" style="212" customWidth="1"/>
    <col min="5409" max="5409" width="16.7109375" style="212" customWidth="1"/>
    <col min="5410" max="5410" width="18.7109375" style="212" customWidth="1"/>
    <col min="5411" max="5411" width="17.7109375" style="212" customWidth="1"/>
    <col min="5412" max="5412" width="18.7109375" style="212" customWidth="1"/>
    <col min="5413" max="5413" width="16.28515625" style="212" customWidth="1"/>
    <col min="5414" max="5414" width="18.7109375" style="212" customWidth="1"/>
    <col min="5415" max="5415" width="19.5703125" style="212" customWidth="1"/>
    <col min="5416" max="5416" width="20" style="212" customWidth="1"/>
    <col min="5417" max="5417" width="17.85546875" style="212" customWidth="1"/>
    <col min="5418" max="5418" width="7.28515625" style="212" customWidth="1"/>
    <col min="5419" max="5419" width="17.28515625" style="212" customWidth="1"/>
    <col min="5420" max="5420" width="16.42578125" style="212" customWidth="1"/>
    <col min="5421" max="5421" width="9.5703125" style="212" customWidth="1"/>
    <col min="5422" max="5422" width="6.42578125" style="212" customWidth="1"/>
    <col min="5423" max="5423" width="8.42578125" style="212" customWidth="1"/>
    <col min="5424" max="5424" width="11.42578125" style="212" customWidth="1"/>
    <col min="5425" max="5425" width="9" style="212" customWidth="1"/>
    <col min="5426" max="5426" width="7.7109375" style="212" customWidth="1"/>
    <col min="5427" max="5427" width="9.140625" style="212"/>
    <col min="5428" max="5428" width="7" style="212" customWidth="1"/>
    <col min="5429" max="5429" width="7.7109375" style="212" customWidth="1"/>
    <col min="5430" max="5430" width="10.7109375" style="212" customWidth="1"/>
    <col min="5431" max="5431" width="8.42578125" style="212" customWidth="1"/>
    <col min="5432" max="5438" width="8.28515625" style="212" customWidth="1"/>
    <col min="5439" max="5439" width="9.85546875" style="212" customWidth="1"/>
    <col min="5440" max="5440" width="7" style="212" customWidth="1"/>
    <col min="5441" max="5441" width="7.85546875" style="212" customWidth="1"/>
    <col min="5442" max="5442" width="11" style="212" customWidth="1"/>
    <col min="5443" max="5443" width="7.7109375" style="212" customWidth="1"/>
    <col min="5444" max="5444" width="8.85546875" style="212" customWidth="1"/>
    <col min="5445" max="5632" width="9.140625" style="212"/>
    <col min="5633" max="5633" width="10.42578125" style="212" customWidth="1"/>
    <col min="5634" max="5634" width="47.42578125" style="212" customWidth="1"/>
    <col min="5635" max="5660" width="0" style="212" hidden="1" customWidth="1"/>
    <col min="5661" max="5661" width="15" style="212" customWidth="1"/>
    <col min="5662" max="5662" width="16.42578125" style="212" customWidth="1"/>
    <col min="5663" max="5663" width="16.140625" style="212" customWidth="1"/>
    <col min="5664" max="5664" width="17.140625" style="212" customWidth="1"/>
    <col min="5665" max="5665" width="16.7109375" style="212" customWidth="1"/>
    <col min="5666" max="5666" width="18.7109375" style="212" customWidth="1"/>
    <col min="5667" max="5667" width="17.7109375" style="212" customWidth="1"/>
    <col min="5668" max="5668" width="18.7109375" style="212" customWidth="1"/>
    <col min="5669" max="5669" width="16.28515625" style="212" customWidth="1"/>
    <col min="5670" max="5670" width="18.7109375" style="212" customWidth="1"/>
    <col min="5671" max="5671" width="19.5703125" style="212" customWidth="1"/>
    <col min="5672" max="5672" width="20" style="212" customWidth="1"/>
    <col min="5673" max="5673" width="17.85546875" style="212" customWidth="1"/>
    <col min="5674" max="5674" width="7.28515625" style="212" customWidth="1"/>
    <col min="5675" max="5675" width="17.28515625" style="212" customWidth="1"/>
    <col min="5676" max="5676" width="16.42578125" style="212" customWidth="1"/>
    <col min="5677" max="5677" width="9.5703125" style="212" customWidth="1"/>
    <col min="5678" max="5678" width="6.42578125" style="212" customWidth="1"/>
    <col min="5679" max="5679" width="8.42578125" style="212" customWidth="1"/>
    <col min="5680" max="5680" width="11.42578125" style="212" customWidth="1"/>
    <col min="5681" max="5681" width="9" style="212" customWidth="1"/>
    <col min="5682" max="5682" width="7.7109375" style="212" customWidth="1"/>
    <col min="5683" max="5683" width="9.140625" style="212"/>
    <col min="5684" max="5684" width="7" style="212" customWidth="1"/>
    <col min="5685" max="5685" width="7.7109375" style="212" customWidth="1"/>
    <col min="5686" max="5686" width="10.7109375" style="212" customWidth="1"/>
    <col min="5687" max="5687" width="8.42578125" style="212" customWidth="1"/>
    <col min="5688" max="5694" width="8.28515625" style="212" customWidth="1"/>
    <col min="5695" max="5695" width="9.85546875" style="212" customWidth="1"/>
    <col min="5696" max="5696" width="7" style="212" customWidth="1"/>
    <col min="5697" max="5697" width="7.85546875" style="212" customWidth="1"/>
    <col min="5698" max="5698" width="11" style="212" customWidth="1"/>
    <col min="5699" max="5699" width="7.7109375" style="212" customWidth="1"/>
    <col min="5700" max="5700" width="8.85546875" style="212" customWidth="1"/>
    <col min="5701" max="5888" width="9.140625" style="212"/>
    <col min="5889" max="5889" width="10.42578125" style="212" customWidth="1"/>
    <col min="5890" max="5890" width="47.42578125" style="212" customWidth="1"/>
    <col min="5891" max="5916" width="0" style="212" hidden="1" customWidth="1"/>
    <col min="5917" max="5917" width="15" style="212" customWidth="1"/>
    <col min="5918" max="5918" width="16.42578125" style="212" customWidth="1"/>
    <col min="5919" max="5919" width="16.140625" style="212" customWidth="1"/>
    <col min="5920" max="5920" width="17.140625" style="212" customWidth="1"/>
    <col min="5921" max="5921" width="16.7109375" style="212" customWidth="1"/>
    <col min="5922" max="5922" width="18.7109375" style="212" customWidth="1"/>
    <col min="5923" max="5923" width="17.7109375" style="212" customWidth="1"/>
    <col min="5924" max="5924" width="18.7109375" style="212" customWidth="1"/>
    <col min="5925" max="5925" width="16.28515625" style="212" customWidth="1"/>
    <col min="5926" max="5926" width="18.7109375" style="212" customWidth="1"/>
    <col min="5927" max="5927" width="19.5703125" style="212" customWidth="1"/>
    <col min="5928" max="5928" width="20" style="212" customWidth="1"/>
    <col min="5929" max="5929" width="17.85546875" style="212" customWidth="1"/>
    <col min="5930" max="5930" width="7.28515625" style="212" customWidth="1"/>
    <col min="5931" max="5931" width="17.28515625" style="212" customWidth="1"/>
    <col min="5932" max="5932" width="16.42578125" style="212" customWidth="1"/>
    <col min="5933" max="5933" width="9.5703125" style="212" customWidth="1"/>
    <col min="5934" max="5934" width="6.42578125" style="212" customWidth="1"/>
    <col min="5935" max="5935" width="8.42578125" style="212" customWidth="1"/>
    <col min="5936" max="5936" width="11.42578125" style="212" customWidth="1"/>
    <col min="5937" max="5937" width="9" style="212" customWidth="1"/>
    <col min="5938" max="5938" width="7.7109375" style="212" customWidth="1"/>
    <col min="5939" max="5939" width="9.140625" style="212"/>
    <col min="5940" max="5940" width="7" style="212" customWidth="1"/>
    <col min="5941" max="5941" width="7.7109375" style="212" customWidth="1"/>
    <col min="5942" max="5942" width="10.7109375" style="212" customWidth="1"/>
    <col min="5943" max="5943" width="8.42578125" style="212" customWidth="1"/>
    <col min="5944" max="5950" width="8.28515625" style="212" customWidth="1"/>
    <col min="5951" max="5951" width="9.85546875" style="212" customWidth="1"/>
    <col min="5952" max="5952" width="7" style="212" customWidth="1"/>
    <col min="5953" max="5953" width="7.85546875" style="212" customWidth="1"/>
    <col min="5954" max="5954" width="11" style="212" customWidth="1"/>
    <col min="5955" max="5955" width="7.7109375" style="212" customWidth="1"/>
    <col min="5956" max="5956" width="8.85546875" style="212" customWidth="1"/>
    <col min="5957" max="6144" width="9.140625" style="212"/>
    <col min="6145" max="6145" width="10.42578125" style="212" customWidth="1"/>
    <col min="6146" max="6146" width="47.42578125" style="212" customWidth="1"/>
    <col min="6147" max="6172" width="0" style="212" hidden="1" customWidth="1"/>
    <col min="6173" max="6173" width="15" style="212" customWidth="1"/>
    <col min="6174" max="6174" width="16.42578125" style="212" customWidth="1"/>
    <col min="6175" max="6175" width="16.140625" style="212" customWidth="1"/>
    <col min="6176" max="6176" width="17.140625" style="212" customWidth="1"/>
    <col min="6177" max="6177" width="16.7109375" style="212" customWidth="1"/>
    <col min="6178" max="6178" width="18.7109375" style="212" customWidth="1"/>
    <col min="6179" max="6179" width="17.7109375" style="212" customWidth="1"/>
    <col min="6180" max="6180" width="18.7109375" style="212" customWidth="1"/>
    <col min="6181" max="6181" width="16.28515625" style="212" customWidth="1"/>
    <col min="6182" max="6182" width="18.7109375" style="212" customWidth="1"/>
    <col min="6183" max="6183" width="19.5703125" style="212" customWidth="1"/>
    <col min="6184" max="6184" width="20" style="212" customWidth="1"/>
    <col min="6185" max="6185" width="17.85546875" style="212" customWidth="1"/>
    <col min="6186" max="6186" width="7.28515625" style="212" customWidth="1"/>
    <col min="6187" max="6187" width="17.28515625" style="212" customWidth="1"/>
    <col min="6188" max="6188" width="16.42578125" style="212" customWidth="1"/>
    <col min="6189" max="6189" width="9.5703125" style="212" customWidth="1"/>
    <col min="6190" max="6190" width="6.42578125" style="212" customWidth="1"/>
    <col min="6191" max="6191" width="8.42578125" style="212" customWidth="1"/>
    <col min="6192" max="6192" width="11.42578125" style="212" customWidth="1"/>
    <col min="6193" max="6193" width="9" style="212" customWidth="1"/>
    <col min="6194" max="6194" width="7.7109375" style="212" customWidth="1"/>
    <col min="6195" max="6195" width="9.140625" style="212"/>
    <col min="6196" max="6196" width="7" style="212" customWidth="1"/>
    <col min="6197" max="6197" width="7.7109375" style="212" customWidth="1"/>
    <col min="6198" max="6198" width="10.7109375" style="212" customWidth="1"/>
    <col min="6199" max="6199" width="8.42578125" style="212" customWidth="1"/>
    <col min="6200" max="6206" width="8.28515625" style="212" customWidth="1"/>
    <col min="6207" max="6207" width="9.85546875" style="212" customWidth="1"/>
    <col min="6208" max="6208" width="7" style="212" customWidth="1"/>
    <col min="6209" max="6209" width="7.85546875" style="212" customWidth="1"/>
    <col min="6210" max="6210" width="11" style="212" customWidth="1"/>
    <col min="6211" max="6211" width="7.7109375" style="212" customWidth="1"/>
    <col min="6212" max="6212" width="8.85546875" style="212" customWidth="1"/>
    <col min="6213" max="6400" width="9.140625" style="212"/>
    <col min="6401" max="6401" width="10.42578125" style="212" customWidth="1"/>
    <col min="6402" max="6402" width="47.42578125" style="212" customWidth="1"/>
    <col min="6403" max="6428" width="0" style="212" hidden="1" customWidth="1"/>
    <col min="6429" max="6429" width="15" style="212" customWidth="1"/>
    <col min="6430" max="6430" width="16.42578125" style="212" customWidth="1"/>
    <col min="6431" max="6431" width="16.140625" style="212" customWidth="1"/>
    <col min="6432" max="6432" width="17.140625" style="212" customWidth="1"/>
    <col min="6433" max="6433" width="16.7109375" style="212" customWidth="1"/>
    <col min="6434" max="6434" width="18.7109375" style="212" customWidth="1"/>
    <col min="6435" max="6435" width="17.7109375" style="212" customWidth="1"/>
    <col min="6436" max="6436" width="18.7109375" style="212" customWidth="1"/>
    <col min="6437" max="6437" width="16.28515625" style="212" customWidth="1"/>
    <col min="6438" max="6438" width="18.7109375" style="212" customWidth="1"/>
    <col min="6439" max="6439" width="19.5703125" style="212" customWidth="1"/>
    <col min="6440" max="6440" width="20" style="212" customWidth="1"/>
    <col min="6441" max="6441" width="17.85546875" style="212" customWidth="1"/>
    <col min="6442" max="6442" width="7.28515625" style="212" customWidth="1"/>
    <col min="6443" max="6443" width="17.28515625" style="212" customWidth="1"/>
    <col min="6444" max="6444" width="16.42578125" style="212" customWidth="1"/>
    <col min="6445" max="6445" width="9.5703125" style="212" customWidth="1"/>
    <col min="6446" max="6446" width="6.42578125" style="212" customWidth="1"/>
    <col min="6447" max="6447" width="8.42578125" style="212" customWidth="1"/>
    <col min="6448" max="6448" width="11.42578125" style="212" customWidth="1"/>
    <col min="6449" max="6449" width="9" style="212" customWidth="1"/>
    <col min="6450" max="6450" width="7.7109375" style="212" customWidth="1"/>
    <col min="6451" max="6451" width="9.140625" style="212"/>
    <col min="6452" max="6452" width="7" style="212" customWidth="1"/>
    <col min="6453" max="6453" width="7.7109375" style="212" customWidth="1"/>
    <col min="6454" max="6454" width="10.7109375" style="212" customWidth="1"/>
    <col min="6455" max="6455" width="8.42578125" style="212" customWidth="1"/>
    <col min="6456" max="6462" width="8.28515625" style="212" customWidth="1"/>
    <col min="6463" max="6463" width="9.85546875" style="212" customWidth="1"/>
    <col min="6464" max="6464" width="7" style="212" customWidth="1"/>
    <col min="6465" max="6465" width="7.85546875" style="212" customWidth="1"/>
    <col min="6466" max="6466" width="11" style="212" customWidth="1"/>
    <col min="6467" max="6467" width="7.7109375" style="212" customWidth="1"/>
    <col min="6468" max="6468" width="8.85546875" style="212" customWidth="1"/>
    <col min="6469" max="6656" width="9.140625" style="212"/>
    <col min="6657" max="6657" width="10.42578125" style="212" customWidth="1"/>
    <col min="6658" max="6658" width="47.42578125" style="212" customWidth="1"/>
    <col min="6659" max="6684" width="0" style="212" hidden="1" customWidth="1"/>
    <col min="6685" max="6685" width="15" style="212" customWidth="1"/>
    <col min="6686" max="6686" width="16.42578125" style="212" customWidth="1"/>
    <col min="6687" max="6687" width="16.140625" style="212" customWidth="1"/>
    <col min="6688" max="6688" width="17.140625" style="212" customWidth="1"/>
    <col min="6689" max="6689" width="16.7109375" style="212" customWidth="1"/>
    <col min="6690" max="6690" width="18.7109375" style="212" customWidth="1"/>
    <col min="6691" max="6691" width="17.7109375" style="212" customWidth="1"/>
    <col min="6692" max="6692" width="18.7109375" style="212" customWidth="1"/>
    <col min="6693" max="6693" width="16.28515625" style="212" customWidth="1"/>
    <col min="6694" max="6694" width="18.7109375" style="212" customWidth="1"/>
    <col min="6695" max="6695" width="19.5703125" style="212" customWidth="1"/>
    <col min="6696" max="6696" width="20" style="212" customWidth="1"/>
    <col min="6697" max="6697" width="17.85546875" style="212" customWidth="1"/>
    <col min="6698" max="6698" width="7.28515625" style="212" customWidth="1"/>
    <col min="6699" max="6699" width="17.28515625" style="212" customWidth="1"/>
    <col min="6700" max="6700" width="16.42578125" style="212" customWidth="1"/>
    <col min="6701" max="6701" width="9.5703125" style="212" customWidth="1"/>
    <col min="6702" max="6702" width="6.42578125" style="212" customWidth="1"/>
    <col min="6703" max="6703" width="8.42578125" style="212" customWidth="1"/>
    <col min="6704" max="6704" width="11.42578125" style="212" customWidth="1"/>
    <col min="6705" max="6705" width="9" style="212" customWidth="1"/>
    <col min="6706" max="6706" width="7.7109375" style="212" customWidth="1"/>
    <col min="6707" max="6707" width="9.140625" style="212"/>
    <col min="6708" max="6708" width="7" style="212" customWidth="1"/>
    <col min="6709" max="6709" width="7.7109375" style="212" customWidth="1"/>
    <col min="6710" max="6710" width="10.7109375" style="212" customWidth="1"/>
    <col min="6711" max="6711" width="8.42578125" style="212" customWidth="1"/>
    <col min="6712" max="6718" width="8.28515625" style="212" customWidth="1"/>
    <col min="6719" max="6719" width="9.85546875" style="212" customWidth="1"/>
    <col min="6720" max="6720" width="7" style="212" customWidth="1"/>
    <col min="6721" max="6721" width="7.85546875" style="212" customWidth="1"/>
    <col min="6722" max="6722" width="11" style="212" customWidth="1"/>
    <col min="6723" max="6723" width="7.7109375" style="212" customWidth="1"/>
    <col min="6724" max="6724" width="8.85546875" style="212" customWidth="1"/>
    <col min="6725" max="6912" width="9.140625" style="212"/>
    <col min="6913" max="6913" width="10.42578125" style="212" customWidth="1"/>
    <col min="6914" max="6914" width="47.42578125" style="212" customWidth="1"/>
    <col min="6915" max="6940" width="0" style="212" hidden="1" customWidth="1"/>
    <col min="6941" max="6941" width="15" style="212" customWidth="1"/>
    <col min="6942" max="6942" width="16.42578125" style="212" customWidth="1"/>
    <col min="6943" max="6943" width="16.140625" style="212" customWidth="1"/>
    <col min="6944" max="6944" width="17.140625" style="212" customWidth="1"/>
    <col min="6945" max="6945" width="16.7109375" style="212" customWidth="1"/>
    <col min="6946" max="6946" width="18.7109375" style="212" customWidth="1"/>
    <col min="6947" max="6947" width="17.7109375" style="212" customWidth="1"/>
    <col min="6948" max="6948" width="18.7109375" style="212" customWidth="1"/>
    <col min="6949" max="6949" width="16.28515625" style="212" customWidth="1"/>
    <col min="6950" max="6950" width="18.7109375" style="212" customWidth="1"/>
    <col min="6951" max="6951" width="19.5703125" style="212" customWidth="1"/>
    <col min="6952" max="6952" width="20" style="212" customWidth="1"/>
    <col min="6953" max="6953" width="17.85546875" style="212" customWidth="1"/>
    <col min="6954" max="6954" width="7.28515625" style="212" customWidth="1"/>
    <col min="6955" max="6955" width="17.28515625" style="212" customWidth="1"/>
    <col min="6956" max="6956" width="16.42578125" style="212" customWidth="1"/>
    <col min="6957" max="6957" width="9.5703125" style="212" customWidth="1"/>
    <col min="6958" max="6958" width="6.42578125" style="212" customWidth="1"/>
    <col min="6959" max="6959" width="8.42578125" style="212" customWidth="1"/>
    <col min="6960" max="6960" width="11.42578125" style="212" customWidth="1"/>
    <col min="6961" max="6961" width="9" style="212" customWidth="1"/>
    <col min="6962" max="6962" width="7.7109375" style="212" customWidth="1"/>
    <col min="6963" max="6963" width="9.140625" style="212"/>
    <col min="6964" max="6964" width="7" style="212" customWidth="1"/>
    <col min="6965" max="6965" width="7.7109375" style="212" customWidth="1"/>
    <col min="6966" max="6966" width="10.7109375" style="212" customWidth="1"/>
    <col min="6967" max="6967" width="8.42578125" style="212" customWidth="1"/>
    <col min="6968" max="6974" width="8.28515625" style="212" customWidth="1"/>
    <col min="6975" max="6975" width="9.85546875" style="212" customWidth="1"/>
    <col min="6976" max="6976" width="7" style="212" customWidth="1"/>
    <col min="6977" max="6977" width="7.85546875" style="212" customWidth="1"/>
    <col min="6978" max="6978" width="11" style="212" customWidth="1"/>
    <col min="6979" max="6979" width="7.7109375" style="212" customWidth="1"/>
    <col min="6980" max="6980" width="8.85546875" style="212" customWidth="1"/>
    <col min="6981" max="7168" width="9.140625" style="212"/>
    <col min="7169" max="7169" width="10.42578125" style="212" customWidth="1"/>
    <col min="7170" max="7170" width="47.42578125" style="212" customWidth="1"/>
    <col min="7171" max="7196" width="0" style="212" hidden="1" customWidth="1"/>
    <col min="7197" max="7197" width="15" style="212" customWidth="1"/>
    <col min="7198" max="7198" width="16.42578125" style="212" customWidth="1"/>
    <col min="7199" max="7199" width="16.140625" style="212" customWidth="1"/>
    <col min="7200" max="7200" width="17.140625" style="212" customWidth="1"/>
    <col min="7201" max="7201" width="16.7109375" style="212" customWidth="1"/>
    <col min="7202" max="7202" width="18.7109375" style="212" customWidth="1"/>
    <col min="7203" max="7203" width="17.7109375" style="212" customWidth="1"/>
    <col min="7204" max="7204" width="18.7109375" style="212" customWidth="1"/>
    <col min="7205" max="7205" width="16.28515625" style="212" customWidth="1"/>
    <col min="7206" max="7206" width="18.7109375" style="212" customWidth="1"/>
    <col min="7207" max="7207" width="19.5703125" style="212" customWidth="1"/>
    <col min="7208" max="7208" width="20" style="212" customWidth="1"/>
    <col min="7209" max="7209" width="17.85546875" style="212" customWidth="1"/>
    <col min="7210" max="7210" width="7.28515625" style="212" customWidth="1"/>
    <col min="7211" max="7211" width="17.28515625" style="212" customWidth="1"/>
    <col min="7212" max="7212" width="16.42578125" style="212" customWidth="1"/>
    <col min="7213" max="7213" width="9.5703125" style="212" customWidth="1"/>
    <col min="7214" max="7214" width="6.42578125" style="212" customWidth="1"/>
    <col min="7215" max="7215" width="8.42578125" style="212" customWidth="1"/>
    <col min="7216" max="7216" width="11.42578125" style="212" customWidth="1"/>
    <col min="7217" max="7217" width="9" style="212" customWidth="1"/>
    <col min="7218" max="7218" width="7.7109375" style="212" customWidth="1"/>
    <col min="7219" max="7219" width="9.140625" style="212"/>
    <col min="7220" max="7220" width="7" style="212" customWidth="1"/>
    <col min="7221" max="7221" width="7.7109375" style="212" customWidth="1"/>
    <col min="7222" max="7222" width="10.7109375" style="212" customWidth="1"/>
    <col min="7223" max="7223" width="8.42578125" style="212" customWidth="1"/>
    <col min="7224" max="7230" width="8.28515625" style="212" customWidth="1"/>
    <col min="7231" max="7231" width="9.85546875" style="212" customWidth="1"/>
    <col min="7232" max="7232" width="7" style="212" customWidth="1"/>
    <col min="7233" max="7233" width="7.85546875" style="212" customWidth="1"/>
    <col min="7234" max="7234" width="11" style="212" customWidth="1"/>
    <col min="7235" max="7235" width="7.7109375" style="212" customWidth="1"/>
    <col min="7236" max="7236" width="8.85546875" style="212" customWidth="1"/>
    <col min="7237" max="7424" width="9.140625" style="212"/>
    <col min="7425" max="7425" width="10.42578125" style="212" customWidth="1"/>
    <col min="7426" max="7426" width="47.42578125" style="212" customWidth="1"/>
    <col min="7427" max="7452" width="0" style="212" hidden="1" customWidth="1"/>
    <col min="7453" max="7453" width="15" style="212" customWidth="1"/>
    <col min="7454" max="7454" width="16.42578125" style="212" customWidth="1"/>
    <col min="7455" max="7455" width="16.140625" style="212" customWidth="1"/>
    <col min="7456" max="7456" width="17.140625" style="212" customWidth="1"/>
    <col min="7457" max="7457" width="16.7109375" style="212" customWidth="1"/>
    <col min="7458" max="7458" width="18.7109375" style="212" customWidth="1"/>
    <col min="7459" max="7459" width="17.7109375" style="212" customWidth="1"/>
    <col min="7460" max="7460" width="18.7109375" style="212" customWidth="1"/>
    <col min="7461" max="7461" width="16.28515625" style="212" customWidth="1"/>
    <col min="7462" max="7462" width="18.7109375" style="212" customWidth="1"/>
    <col min="7463" max="7463" width="19.5703125" style="212" customWidth="1"/>
    <col min="7464" max="7464" width="20" style="212" customWidth="1"/>
    <col min="7465" max="7465" width="17.85546875" style="212" customWidth="1"/>
    <col min="7466" max="7466" width="7.28515625" style="212" customWidth="1"/>
    <col min="7467" max="7467" width="17.28515625" style="212" customWidth="1"/>
    <col min="7468" max="7468" width="16.42578125" style="212" customWidth="1"/>
    <col min="7469" max="7469" width="9.5703125" style="212" customWidth="1"/>
    <col min="7470" max="7470" width="6.42578125" style="212" customWidth="1"/>
    <col min="7471" max="7471" width="8.42578125" style="212" customWidth="1"/>
    <col min="7472" max="7472" width="11.42578125" style="212" customWidth="1"/>
    <col min="7473" max="7473" width="9" style="212" customWidth="1"/>
    <col min="7474" max="7474" width="7.7109375" style="212" customWidth="1"/>
    <col min="7475" max="7475" width="9.140625" style="212"/>
    <col min="7476" max="7476" width="7" style="212" customWidth="1"/>
    <col min="7477" max="7477" width="7.7109375" style="212" customWidth="1"/>
    <col min="7478" max="7478" width="10.7109375" style="212" customWidth="1"/>
    <col min="7479" max="7479" width="8.42578125" style="212" customWidth="1"/>
    <col min="7480" max="7486" width="8.28515625" style="212" customWidth="1"/>
    <col min="7487" max="7487" width="9.85546875" style="212" customWidth="1"/>
    <col min="7488" max="7488" width="7" style="212" customWidth="1"/>
    <col min="7489" max="7489" width="7.85546875" style="212" customWidth="1"/>
    <col min="7490" max="7490" width="11" style="212" customWidth="1"/>
    <col min="7491" max="7491" width="7.7109375" style="212" customWidth="1"/>
    <col min="7492" max="7492" width="8.85546875" style="212" customWidth="1"/>
    <col min="7493" max="7680" width="9.140625" style="212"/>
    <col min="7681" max="7681" width="10.42578125" style="212" customWidth="1"/>
    <col min="7682" max="7682" width="47.42578125" style="212" customWidth="1"/>
    <col min="7683" max="7708" width="0" style="212" hidden="1" customWidth="1"/>
    <col min="7709" max="7709" width="15" style="212" customWidth="1"/>
    <col min="7710" max="7710" width="16.42578125" style="212" customWidth="1"/>
    <col min="7711" max="7711" width="16.140625" style="212" customWidth="1"/>
    <col min="7712" max="7712" width="17.140625" style="212" customWidth="1"/>
    <col min="7713" max="7713" width="16.7109375" style="212" customWidth="1"/>
    <col min="7714" max="7714" width="18.7109375" style="212" customWidth="1"/>
    <col min="7715" max="7715" width="17.7109375" style="212" customWidth="1"/>
    <col min="7716" max="7716" width="18.7109375" style="212" customWidth="1"/>
    <col min="7717" max="7717" width="16.28515625" style="212" customWidth="1"/>
    <col min="7718" max="7718" width="18.7109375" style="212" customWidth="1"/>
    <col min="7719" max="7719" width="19.5703125" style="212" customWidth="1"/>
    <col min="7720" max="7720" width="20" style="212" customWidth="1"/>
    <col min="7721" max="7721" width="17.85546875" style="212" customWidth="1"/>
    <col min="7722" max="7722" width="7.28515625" style="212" customWidth="1"/>
    <col min="7723" max="7723" width="17.28515625" style="212" customWidth="1"/>
    <col min="7724" max="7724" width="16.42578125" style="212" customWidth="1"/>
    <col min="7725" max="7725" width="9.5703125" style="212" customWidth="1"/>
    <col min="7726" max="7726" width="6.42578125" style="212" customWidth="1"/>
    <col min="7727" max="7727" width="8.42578125" style="212" customWidth="1"/>
    <col min="7728" max="7728" width="11.42578125" style="212" customWidth="1"/>
    <col min="7729" max="7729" width="9" style="212" customWidth="1"/>
    <col min="7730" max="7730" width="7.7109375" style="212" customWidth="1"/>
    <col min="7731" max="7731" width="9.140625" style="212"/>
    <col min="7732" max="7732" width="7" style="212" customWidth="1"/>
    <col min="7733" max="7733" width="7.7109375" style="212" customWidth="1"/>
    <col min="7734" max="7734" width="10.7109375" style="212" customWidth="1"/>
    <col min="7735" max="7735" width="8.42578125" style="212" customWidth="1"/>
    <col min="7736" max="7742" width="8.28515625" style="212" customWidth="1"/>
    <col min="7743" max="7743" width="9.85546875" style="212" customWidth="1"/>
    <col min="7744" max="7744" width="7" style="212" customWidth="1"/>
    <col min="7745" max="7745" width="7.85546875" style="212" customWidth="1"/>
    <col min="7746" max="7746" width="11" style="212" customWidth="1"/>
    <col min="7747" max="7747" width="7.7109375" style="212" customWidth="1"/>
    <col min="7748" max="7748" width="8.85546875" style="212" customWidth="1"/>
    <col min="7749" max="7936" width="9.140625" style="212"/>
    <col min="7937" max="7937" width="10.42578125" style="212" customWidth="1"/>
    <col min="7938" max="7938" width="47.42578125" style="212" customWidth="1"/>
    <col min="7939" max="7964" width="0" style="212" hidden="1" customWidth="1"/>
    <col min="7965" max="7965" width="15" style="212" customWidth="1"/>
    <col min="7966" max="7966" width="16.42578125" style="212" customWidth="1"/>
    <col min="7967" max="7967" width="16.140625" style="212" customWidth="1"/>
    <col min="7968" max="7968" width="17.140625" style="212" customWidth="1"/>
    <col min="7969" max="7969" width="16.7109375" style="212" customWidth="1"/>
    <col min="7970" max="7970" width="18.7109375" style="212" customWidth="1"/>
    <col min="7971" max="7971" width="17.7109375" style="212" customWidth="1"/>
    <col min="7972" max="7972" width="18.7109375" style="212" customWidth="1"/>
    <col min="7973" max="7973" width="16.28515625" style="212" customWidth="1"/>
    <col min="7974" max="7974" width="18.7109375" style="212" customWidth="1"/>
    <col min="7975" max="7975" width="19.5703125" style="212" customWidth="1"/>
    <col min="7976" max="7976" width="20" style="212" customWidth="1"/>
    <col min="7977" max="7977" width="17.85546875" style="212" customWidth="1"/>
    <col min="7978" max="7978" width="7.28515625" style="212" customWidth="1"/>
    <col min="7979" max="7979" width="17.28515625" style="212" customWidth="1"/>
    <col min="7980" max="7980" width="16.42578125" style="212" customWidth="1"/>
    <col min="7981" max="7981" width="9.5703125" style="212" customWidth="1"/>
    <col min="7982" max="7982" width="6.42578125" style="212" customWidth="1"/>
    <col min="7983" max="7983" width="8.42578125" style="212" customWidth="1"/>
    <col min="7984" max="7984" width="11.42578125" style="212" customWidth="1"/>
    <col min="7985" max="7985" width="9" style="212" customWidth="1"/>
    <col min="7986" max="7986" width="7.7109375" style="212" customWidth="1"/>
    <col min="7987" max="7987" width="9.140625" style="212"/>
    <col min="7988" max="7988" width="7" style="212" customWidth="1"/>
    <col min="7989" max="7989" width="7.7109375" style="212" customWidth="1"/>
    <col min="7990" max="7990" width="10.7109375" style="212" customWidth="1"/>
    <col min="7991" max="7991" width="8.42578125" style="212" customWidth="1"/>
    <col min="7992" max="7998" width="8.28515625" style="212" customWidth="1"/>
    <col min="7999" max="7999" width="9.85546875" style="212" customWidth="1"/>
    <col min="8000" max="8000" width="7" style="212" customWidth="1"/>
    <col min="8001" max="8001" width="7.85546875" style="212" customWidth="1"/>
    <col min="8002" max="8002" width="11" style="212" customWidth="1"/>
    <col min="8003" max="8003" width="7.7109375" style="212" customWidth="1"/>
    <col min="8004" max="8004" width="8.85546875" style="212" customWidth="1"/>
    <col min="8005" max="8192" width="9.140625" style="212"/>
    <col min="8193" max="8193" width="10.42578125" style="212" customWidth="1"/>
    <col min="8194" max="8194" width="47.42578125" style="212" customWidth="1"/>
    <col min="8195" max="8220" width="0" style="212" hidden="1" customWidth="1"/>
    <col min="8221" max="8221" width="15" style="212" customWidth="1"/>
    <col min="8222" max="8222" width="16.42578125" style="212" customWidth="1"/>
    <col min="8223" max="8223" width="16.140625" style="212" customWidth="1"/>
    <col min="8224" max="8224" width="17.140625" style="212" customWidth="1"/>
    <col min="8225" max="8225" width="16.7109375" style="212" customWidth="1"/>
    <col min="8226" max="8226" width="18.7109375" style="212" customWidth="1"/>
    <col min="8227" max="8227" width="17.7109375" style="212" customWidth="1"/>
    <col min="8228" max="8228" width="18.7109375" style="212" customWidth="1"/>
    <col min="8229" max="8229" width="16.28515625" style="212" customWidth="1"/>
    <col min="8230" max="8230" width="18.7109375" style="212" customWidth="1"/>
    <col min="8231" max="8231" width="19.5703125" style="212" customWidth="1"/>
    <col min="8232" max="8232" width="20" style="212" customWidth="1"/>
    <col min="8233" max="8233" width="17.85546875" style="212" customWidth="1"/>
    <col min="8234" max="8234" width="7.28515625" style="212" customWidth="1"/>
    <col min="8235" max="8235" width="17.28515625" style="212" customWidth="1"/>
    <col min="8236" max="8236" width="16.42578125" style="212" customWidth="1"/>
    <col min="8237" max="8237" width="9.5703125" style="212" customWidth="1"/>
    <col min="8238" max="8238" width="6.42578125" style="212" customWidth="1"/>
    <col min="8239" max="8239" width="8.42578125" style="212" customWidth="1"/>
    <col min="8240" max="8240" width="11.42578125" style="212" customWidth="1"/>
    <col min="8241" max="8241" width="9" style="212" customWidth="1"/>
    <col min="8242" max="8242" width="7.7109375" style="212" customWidth="1"/>
    <col min="8243" max="8243" width="9.140625" style="212"/>
    <col min="8244" max="8244" width="7" style="212" customWidth="1"/>
    <col min="8245" max="8245" width="7.7109375" style="212" customWidth="1"/>
    <col min="8246" max="8246" width="10.7109375" style="212" customWidth="1"/>
    <col min="8247" max="8247" width="8.42578125" style="212" customWidth="1"/>
    <col min="8248" max="8254" width="8.28515625" style="212" customWidth="1"/>
    <col min="8255" max="8255" width="9.85546875" style="212" customWidth="1"/>
    <col min="8256" max="8256" width="7" style="212" customWidth="1"/>
    <col min="8257" max="8257" width="7.85546875" style="212" customWidth="1"/>
    <col min="8258" max="8258" width="11" style="212" customWidth="1"/>
    <col min="8259" max="8259" width="7.7109375" style="212" customWidth="1"/>
    <col min="8260" max="8260" width="8.85546875" style="212" customWidth="1"/>
    <col min="8261" max="8448" width="9.140625" style="212"/>
    <col min="8449" max="8449" width="10.42578125" style="212" customWidth="1"/>
    <col min="8450" max="8450" width="47.42578125" style="212" customWidth="1"/>
    <col min="8451" max="8476" width="0" style="212" hidden="1" customWidth="1"/>
    <col min="8477" max="8477" width="15" style="212" customWidth="1"/>
    <col min="8478" max="8478" width="16.42578125" style="212" customWidth="1"/>
    <col min="8479" max="8479" width="16.140625" style="212" customWidth="1"/>
    <col min="8480" max="8480" width="17.140625" style="212" customWidth="1"/>
    <col min="8481" max="8481" width="16.7109375" style="212" customWidth="1"/>
    <col min="8482" max="8482" width="18.7109375" style="212" customWidth="1"/>
    <col min="8483" max="8483" width="17.7109375" style="212" customWidth="1"/>
    <col min="8484" max="8484" width="18.7109375" style="212" customWidth="1"/>
    <col min="8485" max="8485" width="16.28515625" style="212" customWidth="1"/>
    <col min="8486" max="8486" width="18.7109375" style="212" customWidth="1"/>
    <col min="8487" max="8487" width="19.5703125" style="212" customWidth="1"/>
    <col min="8488" max="8488" width="20" style="212" customWidth="1"/>
    <col min="8489" max="8489" width="17.85546875" style="212" customWidth="1"/>
    <col min="8490" max="8490" width="7.28515625" style="212" customWidth="1"/>
    <col min="8491" max="8491" width="17.28515625" style="212" customWidth="1"/>
    <col min="8492" max="8492" width="16.42578125" style="212" customWidth="1"/>
    <col min="8493" max="8493" width="9.5703125" style="212" customWidth="1"/>
    <col min="8494" max="8494" width="6.42578125" style="212" customWidth="1"/>
    <col min="8495" max="8495" width="8.42578125" style="212" customWidth="1"/>
    <col min="8496" max="8496" width="11.42578125" style="212" customWidth="1"/>
    <col min="8497" max="8497" width="9" style="212" customWidth="1"/>
    <col min="8498" max="8498" width="7.7109375" style="212" customWidth="1"/>
    <col min="8499" max="8499" width="9.140625" style="212"/>
    <col min="8500" max="8500" width="7" style="212" customWidth="1"/>
    <col min="8501" max="8501" width="7.7109375" style="212" customWidth="1"/>
    <col min="8502" max="8502" width="10.7109375" style="212" customWidth="1"/>
    <col min="8503" max="8503" width="8.42578125" style="212" customWidth="1"/>
    <col min="8504" max="8510" width="8.28515625" style="212" customWidth="1"/>
    <col min="8511" max="8511" width="9.85546875" style="212" customWidth="1"/>
    <col min="8512" max="8512" width="7" style="212" customWidth="1"/>
    <col min="8513" max="8513" width="7.85546875" style="212" customWidth="1"/>
    <col min="8514" max="8514" width="11" style="212" customWidth="1"/>
    <col min="8515" max="8515" width="7.7109375" style="212" customWidth="1"/>
    <col min="8516" max="8516" width="8.85546875" style="212" customWidth="1"/>
    <col min="8517" max="8704" width="9.140625" style="212"/>
    <col min="8705" max="8705" width="10.42578125" style="212" customWidth="1"/>
    <col min="8706" max="8706" width="47.42578125" style="212" customWidth="1"/>
    <col min="8707" max="8732" width="0" style="212" hidden="1" customWidth="1"/>
    <col min="8733" max="8733" width="15" style="212" customWidth="1"/>
    <col min="8734" max="8734" width="16.42578125" style="212" customWidth="1"/>
    <col min="8735" max="8735" width="16.140625" style="212" customWidth="1"/>
    <col min="8736" max="8736" width="17.140625" style="212" customWidth="1"/>
    <col min="8737" max="8737" width="16.7109375" style="212" customWidth="1"/>
    <col min="8738" max="8738" width="18.7109375" style="212" customWidth="1"/>
    <col min="8739" max="8739" width="17.7109375" style="212" customWidth="1"/>
    <col min="8740" max="8740" width="18.7109375" style="212" customWidth="1"/>
    <col min="8741" max="8741" width="16.28515625" style="212" customWidth="1"/>
    <col min="8742" max="8742" width="18.7109375" style="212" customWidth="1"/>
    <col min="8743" max="8743" width="19.5703125" style="212" customWidth="1"/>
    <col min="8744" max="8744" width="20" style="212" customWidth="1"/>
    <col min="8745" max="8745" width="17.85546875" style="212" customWidth="1"/>
    <col min="8746" max="8746" width="7.28515625" style="212" customWidth="1"/>
    <col min="8747" max="8747" width="17.28515625" style="212" customWidth="1"/>
    <col min="8748" max="8748" width="16.42578125" style="212" customWidth="1"/>
    <col min="8749" max="8749" width="9.5703125" style="212" customWidth="1"/>
    <col min="8750" max="8750" width="6.42578125" style="212" customWidth="1"/>
    <col min="8751" max="8751" width="8.42578125" style="212" customWidth="1"/>
    <col min="8752" max="8752" width="11.42578125" style="212" customWidth="1"/>
    <col min="8753" max="8753" width="9" style="212" customWidth="1"/>
    <col min="8754" max="8754" width="7.7109375" style="212" customWidth="1"/>
    <col min="8755" max="8755" width="9.140625" style="212"/>
    <col min="8756" max="8756" width="7" style="212" customWidth="1"/>
    <col min="8757" max="8757" width="7.7109375" style="212" customWidth="1"/>
    <col min="8758" max="8758" width="10.7109375" style="212" customWidth="1"/>
    <col min="8759" max="8759" width="8.42578125" style="212" customWidth="1"/>
    <col min="8760" max="8766" width="8.28515625" style="212" customWidth="1"/>
    <col min="8767" max="8767" width="9.85546875" style="212" customWidth="1"/>
    <col min="8768" max="8768" width="7" style="212" customWidth="1"/>
    <col min="8769" max="8769" width="7.85546875" style="212" customWidth="1"/>
    <col min="8770" max="8770" width="11" style="212" customWidth="1"/>
    <col min="8771" max="8771" width="7.7109375" style="212" customWidth="1"/>
    <col min="8772" max="8772" width="8.85546875" style="212" customWidth="1"/>
    <col min="8773" max="8960" width="9.140625" style="212"/>
    <col min="8961" max="8961" width="10.42578125" style="212" customWidth="1"/>
    <col min="8962" max="8962" width="47.42578125" style="212" customWidth="1"/>
    <col min="8963" max="8988" width="0" style="212" hidden="1" customWidth="1"/>
    <col min="8989" max="8989" width="15" style="212" customWidth="1"/>
    <col min="8990" max="8990" width="16.42578125" style="212" customWidth="1"/>
    <col min="8991" max="8991" width="16.140625" style="212" customWidth="1"/>
    <col min="8992" max="8992" width="17.140625" style="212" customWidth="1"/>
    <col min="8993" max="8993" width="16.7109375" style="212" customWidth="1"/>
    <col min="8994" max="8994" width="18.7109375" style="212" customWidth="1"/>
    <col min="8995" max="8995" width="17.7109375" style="212" customWidth="1"/>
    <col min="8996" max="8996" width="18.7109375" style="212" customWidth="1"/>
    <col min="8997" max="8997" width="16.28515625" style="212" customWidth="1"/>
    <col min="8998" max="8998" width="18.7109375" style="212" customWidth="1"/>
    <col min="8999" max="8999" width="19.5703125" style="212" customWidth="1"/>
    <col min="9000" max="9000" width="20" style="212" customWidth="1"/>
    <col min="9001" max="9001" width="17.85546875" style="212" customWidth="1"/>
    <col min="9002" max="9002" width="7.28515625" style="212" customWidth="1"/>
    <col min="9003" max="9003" width="17.28515625" style="212" customWidth="1"/>
    <col min="9004" max="9004" width="16.42578125" style="212" customWidth="1"/>
    <col min="9005" max="9005" width="9.5703125" style="212" customWidth="1"/>
    <col min="9006" max="9006" width="6.42578125" style="212" customWidth="1"/>
    <col min="9007" max="9007" width="8.42578125" style="212" customWidth="1"/>
    <col min="9008" max="9008" width="11.42578125" style="212" customWidth="1"/>
    <col min="9009" max="9009" width="9" style="212" customWidth="1"/>
    <col min="9010" max="9010" width="7.7109375" style="212" customWidth="1"/>
    <col min="9011" max="9011" width="9.140625" style="212"/>
    <col min="9012" max="9012" width="7" style="212" customWidth="1"/>
    <col min="9013" max="9013" width="7.7109375" style="212" customWidth="1"/>
    <col min="9014" max="9014" width="10.7109375" style="212" customWidth="1"/>
    <col min="9015" max="9015" width="8.42578125" style="212" customWidth="1"/>
    <col min="9016" max="9022" width="8.28515625" style="212" customWidth="1"/>
    <col min="9023" max="9023" width="9.85546875" style="212" customWidth="1"/>
    <col min="9024" max="9024" width="7" style="212" customWidth="1"/>
    <col min="9025" max="9025" width="7.85546875" style="212" customWidth="1"/>
    <col min="9026" max="9026" width="11" style="212" customWidth="1"/>
    <col min="9027" max="9027" width="7.7109375" style="212" customWidth="1"/>
    <col min="9028" max="9028" width="8.85546875" style="212" customWidth="1"/>
    <col min="9029" max="9216" width="9.140625" style="212"/>
    <col min="9217" max="9217" width="10.42578125" style="212" customWidth="1"/>
    <col min="9218" max="9218" width="47.42578125" style="212" customWidth="1"/>
    <col min="9219" max="9244" width="0" style="212" hidden="1" customWidth="1"/>
    <col min="9245" max="9245" width="15" style="212" customWidth="1"/>
    <col min="9246" max="9246" width="16.42578125" style="212" customWidth="1"/>
    <col min="9247" max="9247" width="16.140625" style="212" customWidth="1"/>
    <col min="9248" max="9248" width="17.140625" style="212" customWidth="1"/>
    <col min="9249" max="9249" width="16.7109375" style="212" customWidth="1"/>
    <col min="9250" max="9250" width="18.7109375" style="212" customWidth="1"/>
    <col min="9251" max="9251" width="17.7109375" style="212" customWidth="1"/>
    <col min="9252" max="9252" width="18.7109375" style="212" customWidth="1"/>
    <col min="9253" max="9253" width="16.28515625" style="212" customWidth="1"/>
    <col min="9254" max="9254" width="18.7109375" style="212" customWidth="1"/>
    <col min="9255" max="9255" width="19.5703125" style="212" customWidth="1"/>
    <col min="9256" max="9256" width="20" style="212" customWidth="1"/>
    <col min="9257" max="9257" width="17.85546875" style="212" customWidth="1"/>
    <col min="9258" max="9258" width="7.28515625" style="212" customWidth="1"/>
    <col min="9259" max="9259" width="17.28515625" style="212" customWidth="1"/>
    <col min="9260" max="9260" width="16.42578125" style="212" customWidth="1"/>
    <col min="9261" max="9261" width="9.5703125" style="212" customWidth="1"/>
    <col min="9262" max="9262" width="6.42578125" style="212" customWidth="1"/>
    <col min="9263" max="9263" width="8.42578125" style="212" customWidth="1"/>
    <col min="9264" max="9264" width="11.42578125" style="212" customWidth="1"/>
    <col min="9265" max="9265" width="9" style="212" customWidth="1"/>
    <col min="9266" max="9266" width="7.7109375" style="212" customWidth="1"/>
    <col min="9267" max="9267" width="9.140625" style="212"/>
    <col min="9268" max="9268" width="7" style="212" customWidth="1"/>
    <col min="9269" max="9269" width="7.7109375" style="212" customWidth="1"/>
    <col min="9270" max="9270" width="10.7109375" style="212" customWidth="1"/>
    <col min="9271" max="9271" width="8.42578125" style="212" customWidth="1"/>
    <col min="9272" max="9278" width="8.28515625" style="212" customWidth="1"/>
    <col min="9279" max="9279" width="9.85546875" style="212" customWidth="1"/>
    <col min="9280" max="9280" width="7" style="212" customWidth="1"/>
    <col min="9281" max="9281" width="7.85546875" style="212" customWidth="1"/>
    <col min="9282" max="9282" width="11" style="212" customWidth="1"/>
    <col min="9283" max="9283" width="7.7109375" style="212" customWidth="1"/>
    <col min="9284" max="9284" width="8.85546875" style="212" customWidth="1"/>
    <col min="9285" max="9472" width="9.140625" style="212"/>
    <col min="9473" max="9473" width="10.42578125" style="212" customWidth="1"/>
    <col min="9474" max="9474" width="47.42578125" style="212" customWidth="1"/>
    <col min="9475" max="9500" width="0" style="212" hidden="1" customWidth="1"/>
    <col min="9501" max="9501" width="15" style="212" customWidth="1"/>
    <col min="9502" max="9502" width="16.42578125" style="212" customWidth="1"/>
    <col min="9503" max="9503" width="16.140625" style="212" customWidth="1"/>
    <col min="9504" max="9504" width="17.140625" style="212" customWidth="1"/>
    <col min="9505" max="9505" width="16.7109375" style="212" customWidth="1"/>
    <col min="9506" max="9506" width="18.7109375" style="212" customWidth="1"/>
    <col min="9507" max="9507" width="17.7109375" style="212" customWidth="1"/>
    <col min="9508" max="9508" width="18.7109375" style="212" customWidth="1"/>
    <col min="9509" max="9509" width="16.28515625" style="212" customWidth="1"/>
    <col min="9510" max="9510" width="18.7109375" style="212" customWidth="1"/>
    <col min="9511" max="9511" width="19.5703125" style="212" customWidth="1"/>
    <col min="9512" max="9512" width="20" style="212" customWidth="1"/>
    <col min="9513" max="9513" width="17.85546875" style="212" customWidth="1"/>
    <col min="9514" max="9514" width="7.28515625" style="212" customWidth="1"/>
    <col min="9515" max="9515" width="17.28515625" style="212" customWidth="1"/>
    <col min="9516" max="9516" width="16.42578125" style="212" customWidth="1"/>
    <col min="9517" max="9517" width="9.5703125" style="212" customWidth="1"/>
    <col min="9518" max="9518" width="6.42578125" style="212" customWidth="1"/>
    <col min="9519" max="9519" width="8.42578125" style="212" customWidth="1"/>
    <col min="9520" max="9520" width="11.42578125" style="212" customWidth="1"/>
    <col min="9521" max="9521" width="9" style="212" customWidth="1"/>
    <col min="9522" max="9522" width="7.7109375" style="212" customWidth="1"/>
    <col min="9523" max="9523" width="9.140625" style="212"/>
    <col min="9524" max="9524" width="7" style="212" customWidth="1"/>
    <col min="9525" max="9525" width="7.7109375" style="212" customWidth="1"/>
    <col min="9526" max="9526" width="10.7109375" style="212" customWidth="1"/>
    <col min="9527" max="9527" width="8.42578125" style="212" customWidth="1"/>
    <col min="9528" max="9534" width="8.28515625" style="212" customWidth="1"/>
    <col min="9535" max="9535" width="9.85546875" style="212" customWidth="1"/>
    <col min="9536" max="9536" width="7" style="212" customWidth="1"/>
    <col min="9537" max="9537" width="7.85546875" style="212" customWidth="1"/>
    <col min="9538" max="9538" width="11" style="212" customWidth="1"/>
    <col min="9539" max="9539" width="7.7109375" style="212" customWidth="1"/>
    <col min="9540" max="9540" width="8.85546875" style="212" customWidth="1"/>
    <col min="9541" max="9728" width="9.140625" style="212"/>
    <col min="9729" max="9729" width="10.42578125" style="212" customWidth="1"/>
    <col min="9730" max="9730" width="47.42578125" style="212" customWidth="1"/>
    <col min="9731" max="9756" width="0" style="212" hidden="1" customWidth="1"/>
    <col min="9757" max="9757" width="15" style="212" customWidth="1"/>
    <col min="9758" max="9758" width="16.42578125" style="212" customWidth="1"/>
    <col min="9759" max="9759" width="16.140625" style="212" customWidth="1"/>
    <col min="9760" max="9760" width="17.140625" style="212" customWidth="1"/>
    <col min="9761" max="9761" width="16.7109375" style="212" customWidth="1"/>
    <col min="9762" max="9762" width="18.7109375" style="212" customWidth="1"/>
    <col min="9763" max="9763" width="17.7109375" style="212" customWidth="1"/>
    <col min="9764" max="9764" width="18.7109375" style="212" customWidth="1"/>
    <col min="9765" max="9765" width="16.28515625" style="212" customWidth="1"/>
    <col min="9766" max="9766" width="18.7109375" style="212" customWidth="1"/>
    <col min="9767" max="9767" width="19.5703125" style="212" customWidth="1"/>
    <col min="9768" max="9768" width="20" style="212" customWidth="1"/>
    <col min="9769" max="9769" width="17.85546875" style="212" customWidth="1"/>
    <col min="9770" max="9770" width="7.28515625" style="212" customWidth="1"/>
    <col min="9771" max="9771" width="17.28515625" style="212" customWidth="1"/>
    <col min="9772" max="9772" width="16.42578125" style="212" customWidth="1"/>
    <col min="9773" max="9773" width="9.5703125" style="212" customWidth="1"/>
    <col min="9774" max="9774" width="6.42578125" style="212" customWidth="1"/>
    <col min="9775" max="9775" width="8.42578125" style="212" customWidth="1"/>
    <col min="9776" max="9776" width="11.42578125" style="212" customWidth="1"/>
    <col min="9777" max="9777" width="9" style="212" customWidth="1"/>
    <col min="9778" max="9778" width="7.7109375" style="212" customWidth="1"/>
    <col min="9779" max="9779" width="9.140625" style="212"/>
    <col min="9780" max="9780" width="7" style="212" customWidth="1"/>
    <col min="9781" max="9781" width="7.7109375" style="212" customWidth="1"/>
    <col min="9782" max="9782" width="10.7109375" style="212" customWidth="1"/>
    <col min="9783" max="9783" width="8.42578125" style="212" customWidth="1"/>
    <col min="9784" max="9790" width="8.28515625" style="212" customWidth="1"/>
    <col min="9791" max="9791" width="9.85546875" style="212" customWidth="1"/>
    <col min="9792" max="9792" width="7" style="212" customWidth="1"/>
    <col min="9793" max="9793" width="7.85546875" style="212" customWidth="1"/>
    <col min="9794" max="9794" width="11" style="212" customWidth="1"/>
    <col min="9795" max="9795" width="7.7109375" style="212" customWidth="1"/>
    <col min="9796" max="9796" width="8.85546875" style="212" customWidth="1"/>
    <col min="9797" max="9984" width="9.140625" style="212"/>
    <col min="9985" max="9985" width="10.42578125" style="212" customWidth="1"/>
    <col min="9986" max="9986" width="47.42578125" style="212" customWidth="1"/>
    <col min="9987" max="10012" width="0" style="212" hidden="1" customWidth="1"/>
    <col min="10013" max="10013" width="15" style="212" customWidth="1"/>
    <col min="10014" max="10014" width="16.42578125" style="212" customWidth="1"/>
    <col min="10015" max="10015" width="16.140625" style="212" customWidth="1"/>
    <col min="10016" max="10016" width="17.140625" style="212" customWidth="1"/>
    <col min="10017" max="10017" width="16.7109375" style="212" customWidth="1"/>
    <col min="10018" max="10018" width="18.7109375" style="212" customWidth="1"/>
    <col min="10019" max="10019" width="17.7109375" style="212" customWidth="1"/>
    <col min="10020" max="10020" width="18.7109375" style="212" customWidth="1"/>
    <col min="10021" max="10021" width="16.28515625" style="212" customWidth="1"/>
    <col min="10022" max="10022" width="18.7109375" style="212" customWidth="1"/>
    <col min="10023" max="10023" width="19.5703125" style="212" customWidth="1"/>
    <col min="10024" max="10024" width="20" style="212" customWidth="1"/>
    <col min="10025" max="10025" width="17.85546875" style="212" customWidth="1"/>
    <col min="10026" max="10026" width="7.28515625" style="212" customWidth="1"/>
    <col min="10027" max="10027" width="17.28515625" style="212" customWidth="1"/>
    <col min="10028" max="10028" width="16.42578125" style="212" customWidth="1"/>
    <col min="10029" max="10029" width="9.5703125" style="212" customWidth="1"/>
    <col min="10030" max="10030" width="6.42578125" style="212" customWidth="1"/>
    <col min="10031" max="10031" width="8.42578125" style="212" customWidth="1"/>
    <col min="10032" max="10032" width="11.42578125" style="212" customWidth="1"/>
    <col min="10033" max="10033" width="9" style="212" customWidth="1"/>
    <col min="10034" max="10034" width="7.7109375" style="212" customWidth="1"/>
    <col min="10035" max="10035" width="9.140625" style="212"/>
    <col min="10036" max="10036" width="7" style="212" customWidth="1"/>
    <col min="10037" max="10037" width="7.7109375" style="212" customWidth="1"/>
    <col min="10038" max="10038" width="10.7109375" style="212" customWidth="1"/>
    <col min="10039" max="10039" width="8.42578125" style="212" customWidth="1"/>
    <col min="10040" max="10046" width="8.28515625" style="212" customWidth="1"/>
    <col min="10047" max="10047" width="9.85546875" style="212" customWidth="1"/>
    <col min="10048" max="10048" width="7" style="212" customWidth="1"/>
    <col min="10049" max="10049" width="7.85546875" style="212" customWidth="1"/>
    <col min="10050" max="10050" width="11" style="212" customWidth="1"/>
    <col min="10051" max="10051" width="7.7109375" style="212" customWidth="1"/>
    <col min="10052" max="10052" width="8.85546875" style="212" customWidth="1"/>
    <col min="10053" max="10240" width="9.140625" style="212"/>
    <col min="10241" max="10241" width="10.42578125" style="212" customWidth="1"/>
    <col min="10242" max="10242" width="47.42578125" style="212" customWidth="1"/>
    <col min="10243" max="10268" width="0" style="212" hidden="1" customWidth="1"/>
    <col min="10269" max="10269" width="15" style="212" customWidth="1"/>
    <col min="10270" max="10270" width="16.42578125" style="212" customWidth="1"/>
    <col min="10271" max="10271" width="16.140625" style="212" customWidth="1"/>
    <col min="10272" max="10272" width="17.140625" style="212" customWidth="1"/>
    <col min="10273" max="10273" width="16.7109375" style="212" customWidth="1"/>
    <col min="10274" max="10274" width="18.7109375" style="212" customWidth="1"/>
    <col min="10275" max="10275" width="17.7109375" style="212" customWidth="1"/>
    <col min="10276" max="10276" width="18.7109375" style="212" customWidth="1"/>
    <col min="10277" max="10277" width="16.28515625" style="212" customWidth="1"/>
    <col min="10278" max="10278" width="18.7109375" style="212" customWidth="1"/>
    <col min="10279" max="10279" width="19.5703125" style="212" customWidth="1"/>
    <col min="10280" max="10280" width="20" style="212" customWidth="1"/>
    <col min="10281" max="10281" width="17.85546875" style="212" customWidth="1"/>
    <col min="10282" max="10282" width="7.28515625" style="212" customWidth="1"/>
    <col min="10283" max="10283" width="17.28515625" style="212" customWidth="1"/>
    <col min="10284" max="10284" width="16.42578125" style="212" customWidth="1"/>
    <col min="10285" max="10285" width="9.5703125" style="212" customWidth="1"/>
    <col min="10286" max="10286" width="6.42578125" style="212" customWidth="1"/>
    <col min="10287" max="10287" width="8.42578125" style="212" customWidth="1"/>
    <col min="10288" max="10288" width="11.42578125" style="212" customWidth="1"/>
    <col min="10289" max="10289" width="9" style="212" customWidth="1"/>
    <col min="10290" max="10290" width="7.7109375" style="212" customWidth="1"/>
    <col min="10291" max="10291" width="9.140625" style="212"/>
    <col min="10292" max="10292" width="7" style="212" customWidth="1"/>
    <col min="10293" max="10293" width="7.7109375" style="212" customWidth="1"/>
    <col min="10294" max="10294" width="10.7109375" style="212" customWidth="1"/>
    <col min="10295" max="10295" width="8.42578125" style="212" customWidth="1"/>
    <col min="10296" max="10302" width="8.28515625" style="212" customWidth="1"/>
    <col min="10303" max="10303" width="9.85546875" style="212" customWidth="1"/>
    <col min="10304" max="10304" width="7" style="212" customWidth="1"/>
    <col min="10305" max="10305" width="7.85546875" style="212" customWidth="1"/>
    <col min="10306" max="10306" width="11" style="212" customWidth="1"/>
    <col min="10307" max="10307" width="7.7109375" style="212" customWidth="1"/>
    <col min="10308" max="10308" width="8.85546875" style="212" customWidth="1"/>
    <col min="10309" max="10496" width="9.140625" style="212"/>
    <col min="10497" max="10497" width="10.42578125" style="212" customWidth="1"/>
    <col min="10498" max="10498" width="47.42578125" style="212" customWidth="1"/>
    <col min="10499" max="10524" width="0" style="212" hidden="1" customWidth="1"/>
    <col min="10525" max="10525" width="15" style="212" customWidth="1"/>
    <col min="10526" max="10526" width="16.42578125" style="212" customWidth="1"/>
    <col min="10527" max="10527" width="16.140625" style="212" customWidth="1"/>
    <col min="10528" max="10528" width="17.140625" style="212" customWidth="1"/>
    <col min="10529" max="10529" width="16.7109375" style="212" customWidth="1"/>
    <col min="10530" max="10530" width="18.7109375" style="212" customWidth="1"/>
    <col min="10531" max="10531" width="17.7109375" style="212" customWidth="1"/>
    <col min="10532" max="10532" width="18.7109375" style="212" customWidth="1"/>
    <col min="10533" max="10533" width="16.28515625" style="212" customWidth="1"/>
    <col min="10534" max="10534" width="18.7109375" style="212" customWidth="1"/>
    <col min="10535" max="10535" width="19.5703125" style="212" customWidth="1"/>
    <col min="10536" max="10536" width="20" style="212" customWidth="1"/>
    <col min="10537" max="10537" width="17.85546875" style="212" customWidth="1"/>
    <col min="10538" max="10538" width="7.28515625" style="212" customWidth="1"/>
    <col min="10539" max="10539" width="17.28515625" style="212" customWidth="1"/>
    <col min="10540" max="10540" width="16.42578125" style="212" customWidth="1"/>
    <col min="10541" max="10541" width="9.5703125" style="212" customWidth="1"/>
    <col min="10542" max="10542" width="6.42578125" style="212" customWidth="1"/>
    <col min="10543" max="10543" width="8.42578125" style="212" customWidth="1"/>
    <col min="10544" max="10544" width="11.42578125" style="212" customWidth="1"/>
    <col min="10545" max="10545" width="9" style="212" customWidth="1"/>
    <col min="10546" max="10546" width="7.7109375" style="212" customWidth="1"/>
    <col min="10547" max="10547" width="9.140625" style="212"/>
    <col min="10548" max="10548" width="7" style="212" customWidth="1"/>
    <col min="10549" max="10549" width="7.7109375" style="212" customWidth="1"/>
    <col min="10550" max="10550" width="10.7109375" style="212" customWidth="1"/>
    <col min="10551" max="10551" width="8.42578125" style="212" customWidth="1"/>
    <col min="10552" max="10558" width="8.28515625" style="212" customWidth="1"/>
    <col min="10559" max="10559" width="9.85546875" style="212" customWidth="1"/>
    <col min="10560" max="10560" width="7" style="212" customWidth="1"/>
    <col min="10561" max="10561" width="7.85546875" style="212" customWidth="1"/>
    <col min="10562" max="10562" width="11" style="212" customWidth="1"/>
    <col min="10563" max="10563" width="7.7109375" style="212" customWidth="1"/>
    <col min="10564" max="10564" width="8.85546875" style="212" customWidth="1"/>
    <col min="10565" max="10752" width="9.140625" style="212"/>
    <col min="10753" max="10753" width="10.42578125" style="212" customWidth="1"/>
    <col min="10754" max="10754" width="47.42578125" style="212" customWidth="1"/>
    <col min="10755" max="10780" width="0" style="212" hidden="1" customWidth="1"/>
    <col min="10781" max="10781" width="15" style="212" customWidth="1"/>
    <col min="10782" max="10782" width="16.42578125" style="212" customWidth="1"/>
    <col min="10783" max="10783" width="16.140625" style="212" customWidth="1"/>
    <col min="10784" max="10784" width="17.140625" style="212" customWidth="1"/>
    <col min="10785" max="10785" width="16.7109375" style="212" customWidth="1"/>
    <col min="10786" max="10786" width="18.7109375" style="212" customWidth="1"/>
    <col min="10787" max="10787" width="17.7109375" style="212" customWidth="1"/>
    <col min="10788" max="10788" width="18.7109375" style="212" customWidth="1"/>
    <col min="10789" max="10789" width="16.28515625" style="212" customWidth="1"/>
    <col min="10790" max="10790" width="18.7109375" style="212" customWidth="1"/>
    <col min="10791" max="10791" width="19.5703125" style="212" customWidth="1"/>
    <col min="10792" max="10792" width="20" style="212" customWidth="1"/>
    <col min="10793" max="10793" width="17.85546875" style="212" customWidth="1"/>
    <col min="10794" max="10794" width="7.28515625" style="212" customWidth="1"/>
    <col min="10795" max="10795" width="17.28515625" style="212" customWidth="1"/>
    <col min="10796" max="10796" width="16.42578125" style="212" customWidth="1"/>
    <col min="10797" max="10797" width="9.5703125" style="212" customWidth="1"/>
    <col min="10798" max="10798" width="6.42578125" style="212" customWidth="1"/>
    <col min="10799" max="10799" width="8.42578125" style="212" customWidth="1"/>
    <col min="10800" max="10800" width="11.42578125" style="212" customWidth="1"/>
    <col min="10801" max="10801" width="9" style="212" customWidth="1"/>
    <col min="10802" max="10802" width="7.7109375" style="212" customWidth="1"/>
    <col min="10803" max="10803" width="9.140625" style="212"/>
    <col min="10804" max="10804" width="7" style="212" customWidth="1"/>
    <col min="10805" max="10805" width="7.7109375" style="212" customWidth="1"/>
    <col min="10806" max="10806" width="10.7109375" style="212" customWidth="1"/>
    <col min="10807" max="10807" width="8.42578125" style="212" customWidth="1"/>
    <col min="10808" max="10814" width="8.28515625" style="212" customWidth="1"/>
    <col min="10815" max="10815" width="9.85546875" style="212" customWidth="1"/>
    <col min="10816" max="10816" width="7" style="212" customWidth="1"/>
    <col min="10817" max="10817" width="7.85546875" style="212" customWidth="1"/>
    <col min="10818" max="10818" width="11" style="212" customWidth="1"/>
    <col min="10819" max="10819" width="7.7109375" style="212" customWidth="1"/>
    <col min="10820" max="10820" width="8.85546875" style="212" customWidth="1"/>
    <col min="10821" max="11008" width="9.140625" style="212"/>
    <col min="11009" max="11009" width="10.42578125" style="212" customWidth="1"/>
    <col min="11010" max="11010" width="47.42578125" style="212" customWidth="1"/>
    <col min="11011" max="11036" width="0" style="212" hidden="1" customWidth="1"/>
    <col min="11037" max="11037" width="15" style="212" customWidth="1"/>
    <col min="11038" max="11038" width="16.42578125" style="212" customWidth="1"/>
    <col min="11039" max="11039" width="16.140625" style="212" customWidth="1"/>
    <col min="11040" max="11040" width="17.140625" style="212" customWidth="1"/>
    <col min="11041" max="11041" width="16.7109375" style="212" customWidth="1"/>
    <col min="11042" max="11042" width="18.7109375" style="212" customWidth="1"/>
    <col min="11043" max="11043" width="17.7109375" style="212" customWidth="1"/>
    <col min="11044" max="11044" width="18.7109375" style="212" customWidth="1"/>
    <col min="11045" max="11045" width="16.28515625" style="212" customWidth="1"/>
    <col min="11046" max="11046" width="18.7109375" style="212" customWidth="1"/>
    <col min="11047" max="11047" width="19.5703125" style="212" customWidth="1"/>
    <col min="11048" max="11048" width="20" style="212" customWidth="1"/>
    <col min="11049" max="11049" width="17.85546875" style="212" customWidth="1"/>
    <col min="11050" max="11050" width="7.28515625" style="212" customWidth="1"/>
    <col min="11051" max="11051" width="17.28515625" style="212" customWidth="1"/>
    <col min="11052" max="11052" width="16.42578125" style="212" customWidth="1"/>
    <col min="11053" max="11053" width="9.5703125" style="212" customWidth="1"/>
    <col min="11054" max="11054" width="6.42578125" style="212" customWidth="1"/>
    <col min="11055" max="11055" width="8.42578125" style="212" customWidth="1"/>
    <col min="11056" max="11056" width="11.42578125" style="212" customWidth="1"/>
    <col min="11057" max="11057" width="9" style="212" customWidth="1"/>
    <col min="11058" max="11058" width="7.7109375" style="212" customWidth="1"/>
    <col min="11059" max="11059" width="9.140625" style="212"/>
    <col min="11060" max="11060" width="7" style="212" customWidth="1"/>
    <col min="11061" max="11061" width="7.7109375" style="212" customWidth="1"/>
    <col min="11062" max="11062" width="10.7109375" style="212" customWidth="1"/>
    <col min="11063" max="11063" width="8.42578125" style="212" customWidth="1"/>
    <col min="11064" max="11070" width="8.28515625" style="212" customWidth="1"/>
    <col min="11071" max="11071" width="9.85546875" style="212" customWidth="1"/>
    <col min="11072" max="11072" width="7" style="212" customWidth="1"/>
    <col min="11073" max="11073" width="7.85546875" style="212" customWidth="1"/>
    <col min="11074" max="11074" width="11" style="212" customWidth="1"/>
    <col min="11075" max="11075" width="7.7109375" style="212" customWidth="1"/>
    <col min="11076" max="11076" width="8.85546875" style="212" customWidth="1"/>
    <col min="11077" max="11264" width="9.140625" style="212"/>
    <col min="11265" max="11265" width="10.42578125" style="212" customWidth="1"/>
    <col min="11266" max="11266" width="47.42578125" style="212" customWidth="1"/>
    <col min="11267" max="11292" width="0" style="212" hidden="1" customWidth="1"/>
    <col min="11293" max="11293" width="15" style="212" customWidth="1"/>
    <col min="11294" max="11294" width="16.42578125" style="212" customWidth="1"/>
    <col min="11295" max="11295" width="16.140625" style="212" customWidth="1"/>
    <col min="11296" max="11296" width="17.140625" style="212" customWidth="1"/>
    <col min="11297" max="11297" width="16.7109375" style="212" customWidth="1"/>
    <col min="11298" max="11298" width="18.7109375" style="212" customWidth="1"/>
    <col min="11299" max="11299" width="17.7109375" style="212" customWidth="1"/>
    <col min="11300" max="11300" width="18.7109375" style="212" customWidth="1"/>
    <col min="11301" max="11301" width="16.28515625" style="212" customWidth="1"/>
    <col min="11302" max="11302" width="18.7109375" style="212" customWidth="1"/>
    <col min="11303" max="11303" width="19.5703125" style="212" customWidth="1"/>
    <col min="11304" max="11304" width="20" style="212" customWidth="1"/>
    <col min="11305" max="11305" width="17.85546875" style="212" customWidth="1"/>
    <col min="11306" max="11306" width="7.28515625" style="212" customWidth="1"/>
    <col min="11307" max="11307" width="17.28515625" style="212" customWidth="1"/>
    <col min="11308" max="11308" width="16.42578125" style="212" customWidth="1"/>
    <col min="11309" max="11309" width="9.5703125" style="212" customWidth="1"/>
    <col min="11310" max="11310" width="6.42578125" style="212" customWidth="1"/>
    <col min="11311" max="11311" width="8.42578125" style="212" customWidth="1"/>
    <col min="11312" max="11312" width="11.42578125" style="212" customWidth="1"/>
    <col min="11313" max="11313" width="9" style="212" customWidth="1"/>
    <col min="11314" max="11314" width="7.7109375" style="212" customWidth="1"/>
    <col min="11315" max="11315" width="9.140625" style="212"/>
    <col min="11316" max="11316" width="7" style="212" customWidth="1"/>
    <col min="11317" max="11317" width="7.7109375" style="212" customWidth="1"/>
    <col min="11318" max="11318" width="10.7109375" style="212" customWidth="1"/>
    <col min="11319" max="11319" width="8.42578125" style="212" customWidth="1"/>
    <col min="11320" max="11326" width="8.28515625" style="212" customWidth="1"/>
    <col min="11327" max="11327" width="9.85546875" style="212" customWidth="1"/>
    <col min="11328" max="11328" width="7" style="212" customWidth="1"/>
    <col min="11329" max="11329" width="7.85546875" style="212" customWidth="1"/>
    <col min="11330" max="11330" width="11" style="212" customWidth="1"/>
    <col min="11331" max="11331" width="7.7109375" style="212" customWidth="1"/>
    <col min="11332" max="11332" width="8.85546875" style="212" customWidth="1"/>
    <col min="11333" max="11520" width="9.140625" style="212"/>
    <col min="11521" max="11521" width="10.42578125" style="212" customWidth="1"/>
    <col min="11522" max="11522" width="47.42578125" style="212" customWidth="1"/>
    <col min="11523" max="11548" width="0" style="212" hidden="1" customWidth="1"/>
    <col min="11549" max="11549" width="15" style="212" customWidth="1"/>
    <col min="11550" max="11550" width="16.42578125" style="212" customWidth="1"/>
    <col min="11551" max="11551" width="16.140625" style="212" customWidth="1"/>
    <col min="11552" max="11552" width="17.140625" style="212" customWidth="1"/>
    <col min="11553" max="11553" width="16.7109375" style="212" customWidth="1"/>
    <col min="11554" max="11554" width="18.7109375" style="212" customWidth="1"/>
    <col min="11555" max="11555" width="17.7109375" style="212" customWidth="1"/>
    <col min="11556" max="11556" width="18.7109375" style="212" customWidth="1"/>
    <col min="11557" max="11557" width="16.28515625" style="212" customWidth="1"/>
    <col min="11558" max="11558" width="18.7109375" style="212" customWidth="1"/>
    <col min="11559" max="11559" width="19.5703125" style="212" customWidth="1"/>
    <col min="11560" max="11560" width="20" style="212" customWidth="1"/>
    <col min="11561" max="11561" width="17.85546875" style="212" customWidth="1"/>
    <col min="11562" max="11562" width="7.28515625" style="212" customWidth="1"/>
    <col min="11563" max="11563" width="17.28515625" style="212" customWidth="1"/>
    <col min="11564" max="11564" width="16.42578125" style="212" customWidth="1"/>
    <col min="11565" max="11565" width="9.5703125" style="212" customWidth="1"/>
    <col min="11566" max="11566" width="6.42578125" style="212" customWidth="1"/>
    <col min="11567" max="11567" width="8.42578125" style="212" customWidth="1"/>
    <col min="11568" max="11568" width="11.42578125" style="212" customWidth="1"/>
    <col min="11569" max="11569" width="9" style="212" customWidth="1"/>
    <col min="11570" max="11570" width="7.7109375" style="212" customWidth="1"/>
    <col min="11571" max="11571" width="9.140625" style="212"/>
    <col min="11572" max="11572" width="7" style="212" customWidth="1"/>
    <col min="11573" max="11573" width="7.7109375" style="212" customWidth="1"/>
    <col min="11574" max="11574" width="10.7109375" style="212" customWidth="1"/>
    <col min="11575" max="11575" width="8.42578125" style="212" customWidth="1"/>
    <col min="11576" max="11582" width="8.28515625" style="212" customWidth="1"/>
    <col min="11583" max="11583" width="9.85546875" style="212" customWidth="1"/>
    <col min="11584" max="11584" width="7" style="212" customWidth="1"/>
    <col min="11585" max="11585" width="7.85546875" style="212" customWidth="1"/>
    <col min="11586" max="11586" width="11" style="212" customWidth="1"/>
    <col min="11587" max="11587" width="7.7109375" style="212" customWidth="1"/>
    <col min="11588" max="11588" width="8.85546875" style="212" customWidth="1"/>
    <col min="11589" max="11776" width="9.140625" style="212"/>
    <col min="11777" max="11777" width="10.42578125" style="212" customWidth="1"/>
    <col min="11778" max="11778" width="47.42578125" style="212" customWidth="1"/>
    <col min="11779" max="11804" width="0" style="212" hidden="1" customWidth="1"/>
    <col min="11805" max="11805" width="15" style="212" customWidth="1"/>
    <col min="11806" max="11806" width="16.42578125" style="212" customWidth="1"/>
    <col min="11807" max="11807" width="16.140625" style="212" customWidth="1"/>
    <col min="11808" max="11808" width="17.140625" style="212" customWidth="1"/>
    <col min="11809" max="11809" width="16.7109375" style="212" customWidth="1"/>
    <col min="11810" max="11810" width="18.7109375" style="212" customWidth="1"/>
    <col min="11811" max="11811" width="17.7109375" style="212" customWidth="1"/>
    <col min="11812" max="11812" width="18.7109375" style="212" customWidth="1"/>
    <col min="11813" max="11813" width="16.28515625" style="212" customWidth="1"/>
    <col min="11814" max="11814" width="18.7109375" style="212" customWidth="1"/>
    <col min="11815" max="11815" width="19.5703125" style="212" customWidth="1"/>
    <col min="11816" max="11816" width="20" style="212" customWidth="1"/>
    <col min="11817" max="11817" width="17.85546875" style="212" customWidth="1"/>
    <col min="11818" max="11818" width="7.28515625" style="212" customWidth="1"/>
    <col min="11819" max="11819" width="17.28515625" style="212" customWidth="1"/>
    <col min="11820" max="11820" width="16.42578125" style="212" customWidth="1"/>
    <col min="11821" max="11821" width="9.5703125" style="212" customWidth="1"/>
    <col min="11822" max="11822" width="6.42578125" style="212" customWidth="1"/>
    <col min="11823" max="11823" width="8.42578125" style="212" customWidth="1"/>
    <col min="11824" max="11824" width="11.42578125" style="212" customWidth="1"/>
    <col min="11825" max="11825" width="9" style="212" customWidth="1"/>
    <col min="11826" max="11826" width="7.7109375" style="212" customWidth="1"/>
    <col min="11827" max="11827" width="9.140625" style="212"/>
    <col min="11828" max="11828" width="7" style="212" customWidth="1"/>
    <col min="11829" max="11829" width="7.7109375" style="212" customWidth="1"/>
    <col min="11830" max="11830" width="10.7109375" style="212" customWidth="1"/>
    <col min="11831" max="11831" width="8.42578125" style="212" customWidth="1"/>
    <col min="11832" max="11838" width="8.28515625" style="212" customWidth="1"/>
    <col min="11839" max="11839" width="9.85546875" style="212" customWidth="1"/>
    <col min="11840" max="11840" width="7" style="212" customWidth="1"/>
    <col min="11841" max="11841" width="7.85546875" style="212" customWidth="1"/>
    <col min="11842" max="11842" width="11" style="212" customWidth="1"/>
    <col min="11843" max="11843" width="7.7109375" style="212" customWidth="1"/>
    <col min="11844" max="11844" width="8.85546875" style="212" customWidth="1"/>
    <col min="11845" max="12032" width="9.140625" style="212"/>
    <col min="12033" max="12033" width="10.42578125" style="212" customWidth="1"/>
    <col min="12034" max="12034" width="47.42578125" style="212" customWidth="1"/>
    <col min="12035" max="12060" width="0" style="212" hidden="1" customWidth="1"/>
    <col min="12061" max="12061" width="15" style="212" customWidth="1"/>
    <col min="12062" max="12062" width="16.42578125" style="212" customWidth="1"/>
    <col min="12063" max="12063" width="16.140625" style="212" customWidth="1"/>
    <col min="12064" max="12064" width="17.140625" style="212" customWidth="1"/>
    <col min="12065" max="12065" width="16.7109375" style="212" customWidth="1"/>
    <col min="12066" max="12066" width="18.7109375" style="212" customWidth="1"/>
    <col min="12067" max="12067" width="17.7109375" style="212" customWidth="1"/>
    <col min="12068" max="12068" width="18.7109375" style="212" customWidth="1"/>
    <col min="12069" max="12069" width="16.28515625" style="212" customWidth="1"/>
    <col min="12070" max="12070" width="18.7109375" style="212" customWidth="1"/>
    <col min="12071" max="12071" width="19.5703125" style="212" customWidth="1"/>
    <col min="12072" max="12072" width="20" style="212" customWidth="1"/>
    <col min="12073" max="12073" width="17.85546875" style="212" customWidth="1"/>
    <col min="12074" max="12074" width="7.28515625" style="212" customWidth="1"/>
    <col min="12075" max="12075" width="17.28515625" style="212" customWidth="1"/>
    <col min="12076" max="12076" width="16.42578125" style="212" customWidth="1"/>
    <col min="12077" max="12077" width="9.5703125" style="212" customWidth="1"/>
    <col min="12078" max="12078" width="6.42578125" style="212" customWidth="1"/>
    <col min="12079" max="12079" width="8.42578125" style="212" customWidth="1"/>
    <col min="12080" max="12080" width="11.42578125" style="212" customWidth="1"/>
    <col min="12081" max="12081" width="9" style="212" customWidth="1"/>
    <col min="12082" max="12082" width="7.7109375" style="212" customWidth="1"/>
    <col min="12083" max="12083" width="9.140625" style="212"/>
    <col min="12084" max="12084" width="7" style="212" customWidth="1"/>
    <col min="12085" max="12085" width="7.7109375" style="212" customWidth="1"/>
    <col min="12086" max="12086" width="10.7109375" style="212" customWidth="1"/>
    <col min="12087" max="12087" width="8.42578125" style="212" customWidth="1"/>
    <col min="12088" max="12094" width="8.28515625" style="212" customWidth="1"/>
    <col min="12095" max="12095" width="9.85546875" style="212" customWidth="1"/>
    <col min="12096" max="12096" width="7" style="212" customWidth="1"/>
    <col min="12097" max="12097" width="7.85546875" style="212" customWidth="1"/>
    <col min="12098" max="12098" width="11" style="212" customWidth="1"/>
    <col min="12099" max="12099" width="7.7109375" style="212" customWidth="1"/>
    <col min="12100" max="12100" width="8.85546875" style="212" customWidth="1"/>
    <col min="12101" max="12288" width="9.140625" style="212"/>
    <col min="12289" max="12289" width="10.42578125" style="212" customWidth="1"/>
    <col min="12290" max="12290" width="47.42578125" style="212" customWidth="1"/>
    <col min="12291" max="12316" width="0" style="212" hidden="1" customWidth="1"/>
    <col min="12317" max="12317" width="15" style="212" customWidth="1"/>
    <col min="12318" max="12318" width="16.42578125" style="212" customWidth="1"/>
    <col min="12319" max="12319" width="16.140625" style="212" customWidth="1"/>
    <col min="12320" max="12320" width="17.140625" style="212" customWidth="1"/>
    <col min="12321" max="12321" width="16.7109375" style="212" customWidth="1"/>
    <col min="12322" max="12322" width="18.7109375" style="212" customWidth="1"/>
    <col min="12323" max="12323" width="17.7109375" style="212" customWidth="1"/>
    <col min="12324" max="12324" width="18.7109375" style="212" customWidth="1"/>
    <col min="12325" max="12325" width="16.28515625" style="212" customWidth="1"/>
    <col min="12326" max="12326" width="18.7109375" style="212" customWidth="1"/>
    <col min="12327" max="12327" width="19.5703125" style="212" customWidth="1"/>
    <col min="12328" max="12328" width="20" style="212" customWidth="1"/>
    <col min="12329" max="12329" width="17.85546875" style="212" customWidth="1"/>
    <col min="12330" max="12330" width="7.28515625" style="212" customWidth="1"/>
    <col min="12331" max="12331" width="17.28515625" style="212" customWidth="1"/>
    <col min="12332" max="12332" width="16.42578125" style="212" customWidth="1"/>
    <col min="12333" max="12333" width="9.5703125" style="212" customWidth="1"/>
    <col min="12334" max="12334" width="6.42578125" style="212" customWidth="1"/>
    <col min="12335" max="12335" width="8.42578125" style="212" customWidth="1"/>
    <col min="12336" max="12336" width="11.42578125" style="212" customWidth="1"/>
    <col min="12337" max="12337" width="9" style="212" customWidth="1"/>
    <col min="12338" max="12338" width="7.7109375" style="212" customWidth="1"/>
    <col min="12339" max="12339" width="9.140625" style="212"/>
    <col min="12340" max="12340" width="7" style="212" customWidth="1"/>
    <col min="12341" max="12341" width="7.7109375" style="212" customWidth="1"/>
    <col min="12342" max="12342" width="10.7109375" style="212" customWidth="1"/>
    <col min="12343" max="12343" width="8.42578125" style="212" customWidth="1"/>
    <col min="12344" max="12350" width="8.28515625" style="212" customWidth="1"/>
    <col min="12351" max="12351" width="9.85546875" style="212" customWidth="1"/>
    <col min="12352" max="12352" width="7" style="212" customWidth="1"/>
    <col min="12353" max="12353" width="7.85546875" style="212" customWidth="1"/>
    <col min="12354" max="12354" width="11" style="212" customWidth="1"/>
    <col min="12355" max="12355" width="7.7109375" style="212" customWidth="1"/>
    <col min="12356" max="12356" width="8.85546875" style="212" customWidth="1"/>
    <col min="12357" max="12544" width="9.140625" style="212"/>
    <col min="12545" max="12545" width="10.42578125" style="212" customWidth="1"/>
    <col min="12546" max="12546" width="47.42578125" style="212" customWidth="1"/>
    <col min="12547" max="12572" width="0" style="212" hidden="1" customWidth="1"/>
    <col min="12573" max="12573" width="15" style="212" customWidth="1"/>
    <col min="12574" max="12574" width="16.42578125" style="212" customWidth="1"/>
    <col min="12575" max="12575" width="16.140625" style="212" customWidth="1"/>
    <col min="12576" max="12576" width="17.140625" style="212" customWidth="1"/>
    <col min="12577" max="12577" width="16.7109375" style="212" customWidth="1"/>
    <col min="12578" max="12578" width="18.7109375" style="212" customWidth="1"/>
    <col min="12579" max="12579" width="17.7109375" style="212" customWidth="1"/>
    <col min="12580" max="12580" width="18.7109375" style="212" customWidth="1"/>
    <col min="12581" max="12581" width="16.28515625" style="212" customWidth="1"/>
    <col min="12582" max="12582" width="18.7109375" style="212" customWidth="1"/>
    <col min="12583" max="12583" width="19.5703125" style="212" customWidth="1"/>
    <col min="12584" max="12584" width="20" style="212" customWidth="1"/>
    <col min="12585" max="12585" width="17.85546875" style="212" customWidth="1"/>
    <col min="12586" max="12586" width="7.28515625" style="212" customWidth="1"/>
    <col min="12587" max="12587" width="17.28515625" style="212" customWidth="1"/>
    <col min="12588" max="12588" width="16.42578125" style="212" customWidth="1"/>
    <col min="12589" max="12589" width="9.5703125" style="212" customWidth="1"/>
    <col min="12590" max="12590" width="6.42578125" style="212" customWidth="1"/>
    <col min="12591" max="12591" width="8.42578125" style="212" customWidth="1"/>
    <col min="12592" max="12592" width="11.42578125" style="212" customWidth="1"/>
    <col min="12593" max="12593" width="9" style="212" customWidth="1"/>
    <col min="12594" max="12594" width="7.7109375" style="212" customWidth="1"/>
    <col min="12595" max="12595" width="9.140625" style="212"/>
    <col min="12596" max="12596" width="7" style="212" customWidth="1"/>
    <col min="12597" max="12597" width="7.7109375" style="212" customWidth="1"/>
    <col min="12598" max="12598" width="10.7109375" style="212" customWidth="1"/>
    <col min="12599" max="12599" width="8.42578125" style="212" customWidth="1"/>
    <col min="12600" max="12606" width="8.28515625" style="212" customWidth="1"/>
    <col min="12607" max="12607" width="9.85546875" style="212" customWidth="1"/>
    <col min="12608" max="12608" width="7" style="212" customWidth="1"/>
    <col min="12609" max="12609" width="7.85546875" style="212" customWidth="1"/>
    <col min="12610" max="12610" width="11" style="212" customWidth="1"/>
    <col min="12611" max="12611" width="7.7109375" style="212" customWidth="1"/>
    <col min="12612" max="12612" width="8.85546875" style="212" customWidth="1"/>
    <col min="12613" max="12800" width="9.140625" style="212"/>
    <col min="12801" max="12801" width="10.42578125" style="212" customWidth="1"/>
    <col min="12802" max="12802" width="47.42578125" style="212" customWidth="1"/>
    <col min="12803" max="12828" width="0" style="212" hidden="1" customWidth="1"/>
    <col min="12829" max="12829" width="15" style="212" customWidth="1"/>
    <col min="12830" max="12830" width="16.42578125" style="212" customWidth="1"/>
    <col min="12831" max="12831" width="16.140625" style="212" customWidth="1"/>
    <col min="12832" max="12832" width="17.140625" style="212" customWidth="1"/>
    <col min="12833" max="12833" width="16.7109375" style="212" customWidth="1"/>
    <col min="12834" max="12834" width="18.7109375" style="212" customWidth="1"/>
    <col min="12835" max="12835" width="17.7109375" style="212" customWidth="1"/>
    <col min="12836" max="12836" width="18.7109375" style="212" customWidth="1"/>
    <col min="12837" max="12837" width="16.28515625" style="212" customWidth="1"/>
    <col min="12838" max="12838" width="18.7109375" style="212" customWidth="1"/>
    <col min="12839" max="12839" width="19.5703125" style="212" customWidth="1"/>
    <col min="12840" max="12840" width="20" style="212" customWidth="1"/>
    <col min="12841" max="12841" width="17.85546875" style="212" customWidth="1"/>
    <col min="12842" max="12842" width="7.28515625" style="212" customWidth="1"/>
    <col min="12843" max="12843" width="17.28515625" style="212" customWidth="1"/>
    <col min="12844" max="12844" width="16.42578125" style="212" customWidth="1"/>
    <col min="12845" max="12845" width="9.5703125" style="212" customWidth="1"/>
    <col min="12846" max="12846" width="6.42578125" style="212" customWidth="1"/>
    <col min="12847" max="12847" width="8.42578125" style="212" customWidth="1"/>
    <col min="12848" max="12848" width="11.42578125" style="212" customWidth="1"/>
    <col min="12849" max="12849" width="9" style="212" customWidth="1"/>
    <col min="12850" max="12850" width="7.7109375" style="212" customWidth="1"/>
    <col min="12851" max="12851" width="9.140625" style="212"/>
    <col min="12852" max="12852" width="7" style="212" customWidth="1"/>
    <col min="12853" max="12853" width="7.7109375" style="212" customWidth="1"/>
    <col min="12854" max="12854" width="10.7109375" style="212" customWidth="1"/>
    <col min="12855" max="12855" width="8.42578125" style="212" customWidth="1"/>
    <col min="12856" max="12862" width="8.28515625" style="212" customWidth="1"/>
    <col min="12863" max="12863" width="9.85546875" style="212" customWidth="1"/>
    <col min="12864" max="12864" width="7" style="212" customWidth="1"/>
    <col min="12865" max="12865" width="7.85546875" style="212" customWidth="1"/>
    <col min="12866" max="12866" width="11" style="212" customWidth="1"/>
    <col min="12867" max="12867" width="7.7109375" style="212" customWidth="1"/>
    <col min="12868" max="12868" width="8.85546875" style="212" customWidth="1"/>
    <col min="12869" max="13056" width="9.140625" style="212"/>
    <col min="13057" max="13057" width="10.42578125" style="212" customWidth="1"/>
    <col min="13058" max="13058" width="47.42578125" style="212" customWidth="1"/>
    <col min="13059" max="13084" width="0" style="212" hidden="1" customWidth="1"/>
    <col min="13085" max="13085" width="15" style="212" customWidth="1"/>
    <col min="13086" max="13086" width="16.42578125" style="212" customWidth="1"/>
    <col min="13087" max="13087" width="16.140625" style="212" customWidth="1"/>
    <col min="13088" max="13088" width="17.140625" style="212" customWidth="1"/>
    <col min="13089" max="13089" width="16.7109375" style="212" customWidth="1"/>
    <col min="13090" max="13090" width="18.7109375" style="212" customWidth="1"/>
    <col min="13091" max="13091" width="17.7109375" style="212" customWidth="1"/>
    <col min="13092" max="13092" width="18.7109375" style="212" customWidth="1"/>
    <col min="13093" max="13093" width="16.28515625" style="212" customWidth="1"/>
    <col min="13094" max="13094" width="18.7109375" style="212" customWidth="1"/>
    <col min="13095" max="13095" width="19.5703125" style="212" customWidth="1"/>
    <col min="13096" max="13096" width="20" style="212" customWidth="1"/>
    <col min="13097" max="13097" width="17.85546875" style="212" customWidth="1"/>
    <col min="13098" max="13098" width="7.28515625" style="212" customWidth="1"/>
    <col min="13099" max="13099" width="17.28515625" style="212" customWidth="1"/>
    <col min="13100" max="13100" width="16.42578125" style="212" customWidth="1"/>
    <col min="13101" max="13101" width="9.5703125" style="212" customWidth="1"/>
    <col min="13102" max="13102" width="6.42578125" style="212" customWidth="1"/>
    <col min="13103" max="13103" width="8.42578125" style="212" customWidth="1"/>
    <col min="13104" max="13104" width="11.42578125" style="212" customWidth="1"/>
    <col min="13105" max="13105" width="9" style="212" customWidth="1"/>
    <col min="13106" max="13106" width="7.7109375" style="212" customWidth="1"/>
    <col min="13107" max="13107" width="9.140625" style="212"/>
    <col min="13108" max="13108" width="7" style="212" customWidth="1"/>
    <col min="13109" max="13109" width="7.7109375" style="212" customWidth="1"/>
    <col min="13110" max="13110" width="10.7109375" style="212" customWidth="1"/>
    <col min="13111" max="13111" width="8.42578125" style="212" customWidth="1"/>
    <col min="13112" max="13118" width="8.28515625" style="212" customWidth="1"/>
    <col min="13119" max="13119" width="9.85546875" style="212" customWidth="1"/>
    <col min="13120" max="13120" width="7" style="212" customWidth="1"/>
    <col min="13121" max="13121" width="7.85546875" style="212" customWidth="1"/>
    <col min="13122" max="13122" width="11" style="212" customWidth="1"/>
    <col min="13123" max="13123" width="7.7109375" style="212" customWidth="1"/>
    <col min="13124" max="13124" width="8.85546875" style="212" customWidth="1"/>
    <col min="13125" max="13312" width="9.140625" style="212"/>
    <col min="13313" max="13313" width="10.42578125" style="212" customWidth="1"/>
    <col min="13314" max="13314" width="47.42578125" style="212" customWidth="1"/>
    <col min="13315" max="13340" width="0" style="212" hidden="1" customWidth="1"/>
    <col min="13341" max="13341" width="15" style="212" customWidth="1"/>
    <col min="13342" max="13342" width="16.42578125" style="212" customWidth="1"/>
    <col min="13343" max="13343" width="16.140625" style="212" customWidth="1"/>
    <col min="13344" max="13344" width="17.140625" style="212" customWidth="1"/>
    <col min="13345" max="13345" width="16.7109375" style="212" customWidth="1"/>
    <col min="13346" max="13346" width="18.7109375" style="212" customWidth="1"/>
    <col min="13347" max="13347" width="17.7109375" style="212" customWidth="1"/>
    <col min="13348" max="13348" width="18.7109375" style="212" customWidth="1"/>
    <col min="13349" max="13349" width="16.28515625" style="212" customWidth="1"/>
    <col min="13350" max="13350" width="18.7109375" style="212" customWidth="1"/>
    <col min="13351" max="13351" width="19.5703125" style="212" customWidth="1"/>
    <col min="13352" max="13352" width="20" style="212" customWidth="1"/>
    <col min="13353" max="13353" width="17.85546875" style="212" customWidth="1"/>
    <col min="13354" max="13354" width="7.28515625" style="212" customWidth="1"/>
    <col min="13355" max="13355" width="17.28515625" style="212" customWidth="1"/>
    <col min="13356" max="13356" width="16.42578125" style="212" customWidth="1"/>
    <col min="13357" max="13357" width="9.5703125" style="212" customWidth="1"/>
    <col min="13358" max="13358" width="6.42578125" style="212" customWidth="1"/>
    <col min="13359" max="13359" width="8.42578125" style="212" customWidth="1"/>
    <col min="13360" max="13360" width="11.42578125" style="212" customWidth="1"/>
    <col min="13361" max="13361" width="9" style="212" customWidth="1"/>
    <col min="13362" max="13362" width="7.7109375" style="212" customWidth="1"/>
    <col min="13363" max="13363" width="9.140625" style="212"/>
    <col min="13364" max="13364" width="7" style="212" customWidth="1"/>
    <col min="13365" max="13365" width="7.7109375" style="212" customWidth="1"/>
    <col min="13366" max="13366" width="10.7109375" style="212" customWidth="1"/>
    <col min="13367" max="13367" width="8.42578125" style="212" customWidth="1"/>
    <col min="13368" max="13374" width="8.28515625" style="212" customWidth="1"/>
    <col min="13375" max="13375" width="9.85546875" style="212" customWidth="1"/>
    <col min="13376" max="13376" width="7" style="212" customWidth="1"/>
    <col min="13377" max="13377" width="7.85546875" style="212" customWidth="1"/>
    <col min="13378" max="13378" width="11" style="212" customWidth="1"/>
    <col min="13379" max="13379" width="7.7109375" style="212" customWidth="1"/>
    <col min="13380" max="13380" width="8.85546875" style="212" customWidth="1"/>
    <col min="13381" max="13568" width="9.140625" style="212"/>
    <col min="13569" max="13569" width="10.42578125" style="212" customWidth="1"/>
    <col min="13570" max="13570" width="47.42578125" style="212" customWidth="1"/>
    <col min="13571" max="13596" width="0" style="212" hidden="1" customWidth="1"/>
    <col min="13597" max="13597" width="15" style="212" customWidth="1"/>
    <col min="13598" max="13598" width="16.42578125" style="212" customWidth="1"/>
    <col min="13599" max="13599" width="16.140625" style="212" customWidth="1"/>
    <col min="13600" max="13600" width="17.140625" style="212" customWidth="1"/>
    <col min="13601" max="13601" width="16.7109375" style="212" customWidth="1"/>
    <col min="13602" max="13602" width="18.7109375" style="212" customWidth="1"/>
    <col min="13603" max="13603" width="17.7109375" style="212" customWidth="1"/>
    <col min="13604" max="13604" width="18.7109375" style="212" customWidth="1"/>
    <col min="13605" max="13605" width="16.28515625" style="212" customWidth="1"/>
    <col min="13606" max="13606" width="18.7109375" style="212" customWidth="1"/>
    <col min="13607" max="13607" width="19.5703125" style="212" customWidth="1"/>
    <col min="13608" max="13608" width="20" style="212" customWidth="1"/>
    <col min="13609" max="13609" width="17.85546875" style="212" customWidth="1"/>
    <col min="13610" max="13610" width="7.28515625" style="212" customWidth="1"/>
    <col min="13611" max="13611" width="17.28515625" style="212" customWidth="1"/>
    <col min="13612" max="13612" width="16.42578125" style="212" customWidth="1"/>
    <col min="13613" max="13613" width="9.5703125" style="212" customWidth="1"/>
    <col min="13614" max="13614" width="6.42578125" style="212" customWidth="1"/>
    <col min="13615" max="13615" width="8.42578125" style="212" customWidth="1"/>
    <col min="13616" max="13616" width="11.42578125" style="212" customWidth="1"/>
    <col min="13617" max="13617" width="9" style="212" customWidth="1"/>
    <col min="13618" max="13618" width="7.7109375" style="212" customWidth="1"/>
    <col min="13619" max="13619" width="9.140625" style="212"/>
    <col min="13620" max="13620" width="7" style="212" customWidth="1"/>
    <col min="13621" max="13621" width="7.7109375" style="212" customWidth="1"/>
    <col min="13622" max="13622" width="10.7109375" style="212" customWidth="1"/>
    <col min="13623" max="13623" width="8.42578125" style="212" customWidth="1"/>
    <col min="13624" max="13630" width="8.28515625" style="212" customWidth="1"/>
    <col min="13631" max="13631" width="9.85546875" style="212" customWidth="1"/>
    <col min="13632" max="13632" width="7" style="212" customWidth="1"/>
    <col min="13633" max="13633" width="7.85546875" style="212" customWidth="1"/>
    <col min="13634" max="13634" width="11" style="212" customWidth="1"/>
    <col min="13635" max="13635" width="7.7109375" style="212" customWidth="1"/>
    <col min="13636" max="13636" width="8.85546875" style="212" customWidth="1"/>
    <col min="13637" max="13824" width="9.140625" style="212"/>
    <col min="13825" max="13825" width="10.42578125" style="212" customWidth="1"/>
    <col min="13826" max="13826" width="47.42578125" style="212" customWidth="1"/>
    <col min="13827" max="13852" width="0" style="212" hidden="1" customWidth="1"/>
    <col min="13853" max="13853" width="15" style="212" customWidth="1"/>
    <col min="13854" max="13854" width="16.42578125" style="212" customWidth="1"/>
    <col min="13855" max="13855" width="16.140625" style="212" customWidth="1"/>
    <col min="13856" max="13856" width="17.140625" style="212" customWidth="1"/>
    <col min="13857" max="13857" width="16.7109375" style="212" customWidth="1"/>
    <col min="13858" max="13858" width="18.7109375" style="212" customWidth="1"/>
    <col min="13859" max="13859" width="17.7109375" style="212" customWidth="1"/>
    <col min="13860" max="13860" width="18.7109375" style="212" customWidth="1"/>
    <col min="13861" max="13861" width="16.28515625" style="212" customWidth="1"/>
    <col min="13862" max="13862" width="18.7109375" style="212" customWidth="1"/>
    <col min="13863" max="13863" width="19.5703125" style="212" customWidth="1"/>
    <col min="13864" max="13864" width="20" style="212" customWidth="1"/>
    <col min="13865" max="13865" width="17.85546875" style="212" customWidth="1"/>
    <col min="13866" max="13866" width="7.28515625" style="212" customWidth="1"/>
    <col min="13867" max="13867" width="17.28515625" style="212" customWidth="1"/>
    <col min="13868" max="13868" width="16.42578125" style="212" customWidth="1"/>
    <col min="13869" max="13869" width="9.5703125" style="212" customWidth="1"/>
    <col min="13870" max="13870" width="6.42578125" style="212" customWidth="1"/>
    <col min="13871" max="13871" width="8.42578125" style="212" customWidth="1"/>
    <col min="13872" max="13872" width="11.42578125" style="212" customWidth="1"/>
    <col min="13873" max="13873" width="9" style="212" customWidth="1"/>
    <col min="13874" max="13874" width="7.7109375" style="212" customWidth="1"/>
    <col min="13875" max="13875" width="9.140625" style="212"/>
    <col min="13876" max="13876" width="7" style="212" customWidth="1"/>
    <col min="13877" max="13877" width="7.7109375" style="212" customWidth="1"/>
    <col min="13878" max="13878" width="10.7109375" style="212" customWidth="1"/>
    <col min="13879" max="13879" width="8.42578125" style="212" customWidth="1"/>
    <col min="13880" max="13886" width="8.28515625" style="212" customWidth="1"/>
    <col min="13887" max="13887" width="9.85546875" style="212" customWidth="1"/>
    <col min="13888" max="13888" width="7" style="212" customWidth="1"/>
    <col min="13889" max="13889" width="7.85546875" style="212" customWidth="1"/>
    <col min="13890" max="13890" width="11" style="212" customWidth="1"/>
    <col min="13891" max="13891" width="7.7109375" style="212" customWidth="1"/>
    <col min="13892" max="13892" width="8.85546875" style="212" customWidth="1"/>
    <col min="13893" max="14080" width="9.140625" style="212"/>
    <col min="14081" max="14081" width="10.42578125" style="212" customWidth="1"/>
    <col min="14082" max="14082" width="47.42578125" style="212" customWidth="1"/>
    <col min="14083" max="14108" width="0" style="212" hidden="1" customWidth="1"/>
    <col min="14109" max="14109" width="15" style="212" customWidth="1"/>
    <col min="14110" max="14110" width="16.42578125" style="212" customWidth="1"/>
    <col min="14111" max="14111" width="16.140625" style="212" customWidth="1"/>
    <col min="14112" max="14112" width="17.140625" style="212" customWidth="1"/>
    <col min="14113" max="14113" width="16.7109375" style="212" customWidth="1"/>
    <col min="14114" max="14114" width="18.7109375" style="212" customWidth="1"/>
    <col min="14115" max="14115" width="17.7109375" style="212" customWidth="1"/>
    <col min="14116" max="14116" width="18.7109375" style="212" customWidth="1"/>
    <col min="14117" max="14117" width="16.28515625" style="212" customWidth="1"/>
    <col min="14118" max="14118" width="18.7109375" style="212" customWidth="1"/>
    <col min="14119" max="14119" width="19.5703125" style="212" customWidth="1"/>
    <col min="14120" max="14120" width="20" style="212" customWidth="1"/>
    <col min="14121" max="14121" width="17.85546875" style="212" customWidth="1"/>
    <col min="14122" max="14122" width="7.28515625" style="212" customWidth="1"/>
    <col min="14123" max="14123" width="17.28515625" style="212" customWidth="1"/>
    <col min="14124" max="14124" width="16.42578125" style="212" customWidth="1"/>
    <col min="14125" max="14125" width="9.5703125" style="212" customWidth="1"/>
    <col min="14126" max="14126" width="6.42578125" style="212" customWidth="1"/>
    <col min="14127" max="14127" width="8.42578125" style="212" customWidth="1"/>
    <col min="14128" max="14128" width="11.42578125" style="212" customWidth="1"/>
    <col min="14129" max="14129" width="9" style="212" customWidth="1"/>
    <col min="14130" max="14130" width="7.7109375" style="212" customWidth="1"/>
    <col min="14131" max="14131" width="9.140625" style="212"/>
    <col min="14132" max="14132" width="7" style="212" customWidth="1"/>
    <col min="14133" max="14133" width="7.7109375" style="212" customWidth="1"/>
    <col min="14134" max="14134" width="10.7109375" style="212" customWidth="1"/>
    <col min="14135" max="14135" width="8.42578125" style="212" customWidth="1"/>
    <col min="14136" max="14142" width="8.28515625" style="212" customWidth="1"/>
    <col min="14143" max="14143" width="9.85546875" style="212" customWidth="1"/>
    <col min="14144" max="14144" width="7" style="212" customWidth="1"/>
    <col min="14145" max="14145" width="7.85546875" style="212" customWidth="1"/>
    <col min="14146" max="14146" width="11" style="212" customWidth="1"/>
    <col min="14147" max="14147" width="7.7109375" style="212" customWidth="1"/>
    <col min="14148" max="14148" width="8.85546875" style="212" customWidth="1"/>
    <col min="14149" max="14336" width="9.140625" style="212"/>
    <col min="14337" max="14337" width="10.42578125" style="212" customWidth="1"/>
    <col min="14338" max="14338" width="47.42578125" style="212" customWidth="1"/>
    <col min="14339" max="14364" width="0" style="212" hidden="1" customWidth="1"/>
    <col min="14365" max="14365" width="15" style="212" customWidth="1"/>
    <col min="14366" max="14366" width="16.42578125" style="212" customWidth="1"/>
    <col min="14367" max="14367" width="16.140625" style="212" customWidth="1"/>
    <col min="14368" max="14368" width="17.140625" style="212" customWidth="1"/>
    <col min="14369" max="14369" width="16.7109375" style="212" customWidth="1"/>
    <col min="14370" max="14370" width="18.7109375" style="212" customWidth="1"/>
    <col min="14371" max="14371" width="17.7109375" style="212" customWidth="1"/>
    <col min="14372" max="14372" width="18.7109375" style="212" customWidth="1"/>
    <col min="14373" max="14373" width="16.28515625" style="212" customWidth="1"/>
    <col min="14374" max="14374" width="18.7109375" style="212" customWidth="1"/>
    <col min="14375" max="14375" width="19.5703125" style="212" customWidth="1"/>
    <col min="14376" max="14376" width="20" style="212" customWidth="1"/>
    <col min="14377" max="14377" width="17.85546875" style="212" customWidth="1"/>
    <col min="14378" max="14378" width="7.28515625" style="212" customWidth="1"/>
    <col min="14379" max="14379" width="17.28515625" style="212" customWidth="1"/>
    <col min="14380" max="14380" width="16.42578125" style="212" customWidth="1"/>
    <col min="14381" max="14381" width="9.5703125" style="212" customWidth="1"/>
    <col min="14382" max="14382" width="6.42578125" style="212" customWidth="1"/>
    <col min="14383" max="14383" width="8.42578125" style="212" customWidth="1"/>
    <col min="14384" max="14384" width="11.42578125" style="212" customWidth="1"/>
    <col min="14385" max="14385" width="9" style="212" customWidth="1"/>
    <col min="14386" max="14386" width="7.7109375" style="212" customWidth="1"/>
    <col min="14387" max="14387" width="9.140625" style="212"/>
    <col min="14388" max="14388" width="7" style="212" customWidth="1"/>
    <col min="14389" max="14389" width="7.7109375" style="212" customWidth="1"/>
    <col min="14390" max="14390" width="10.7109375" style="212" customWidth="1"/>
    <col min="14391" max="14391" width="8.42578125" style="212" customWidth="1"/>
    <col min="14392" max="14398" width="8.28515625" style="212" customWidth="1"/>
    <col min="14399" max="14399" width="9.85546875" style="212" customWidth="1"/>
    <col min="14400" max="14400" width="7" style="212" customWidth="1"/>
    <col min="14401" max="14401" width="7.85546875" style="212" customWidth="1"/>
    <col min="14402" max="14402" width="11" style="212" customWidth="1"/>
    <col min="14403" max="14403" width="7.7109375" style="212" customWidth="1"/>
    <col min="14404" max="14404" width="8.85546875" style="212" customWidth="1"/>
    <col min="14405" max="14592" width="9.140625" style="212"/>
    <col min="14593" max="14593" width="10.42578125" style="212" customWidth="1"/>
    <col min="14594" max="14594" width="47.42578125" style="212" customWidth="1"/>
    <col min="14595" max="14620" width="0" style="212" hidden="1" customWidth="1"/>
    <col min="14621" max="14621" width="15" style="212" customWidth="1"/>
    <col min="14622" max="14622" width="16.42578125" style="212" customWidth="1"/>
    <col min="14623" max="14623" width="16.140625" style="212" customWidth="1"/>
    <col min="14624" max="14624" width="17.140625" style="212" customWidth="1"/>
    <col min="14625" max="14625" width="16.7109375" style="212" customWidth="1"/>
    <col min="14626" max="14626" width="18.7109375" style="212" customWidth="1"/>
    <col min="14627" max="14627" width="17.7109375" style="212" customWidth="1"/>
    <col min="14628" max="14628" width="18.7109375" style="212" customWidth="1"/>
    <col min="14629" max="14629" width="16.28515625" style="212" customWidth="1"/>
    <col min="14630" max="14630" width="18.7109375" style="212" customWidth="1"/>
    <col min="14631" max="14631" width="19.5703125" style="212" customWidth="1"/>
    <col min="14632" max="14632" width="20" style="212" customWidth="1"/>
    <col min="14633" max="14633" width="17.85546875" style="212" customWidth="1"/>
    <col min="14634" max="14634" width="7.28515625" style="212" customWidth="1"/>
    <col min="14635" max="14635" width="17.28515625" style="212" customWidth="1"/>
    <col min="14636" max="14636" width="16.42578125" style="212" customWidth="1"/>
    <col min="14637" max="14637" width="9.5703125" style="212" customWidth="1"/>
    <col min="14638" max="14638" width="6.42578125" style="212" customWidth="1"/>
    <col min="14639" max="14639" width="8.42578125" style="212" customWidth="1"/>
    <col min="14640" max="14640" width="11.42578125" style="212" customWidth="1"/>
    <col min="14641" max="14641" width="9" style="212" customWidth="1"/>
    <col min="14642" max="14642" width="7.7109375" style="212" customWidth="1"/>
    <col min="14643" max="14643" width="9.140625" style="212"/>
    <col min="14644" max="14644" width="7" style="212" customWidth="1"/>
    <col min="14645" max="14645" width="7.7109375" style="212" customWidth="1"/>
    <col min="14646" max="14646" width="10.7109375" style="212" customWidth="1"/>
    <col min="14647" max="14647" width="8.42578125" style="212" customWidth="1"/>
    <col min="14648" max="14654" width="8.28515625" style="212" customWidth="1"/>
    <col min="14655" max="14655" width="9.85546875" style="212" customWidth="1"/>
    <col min="14656" max="14656" width="7" style="212" customWidth="1"/>
    <col min="14657" max="14657" width="7.85546875" style="212" customWidth="1"/>
    <col min="14658" max="14658" width="11" style="212" customWidth="1"/>
    <col min="14659" max="14659" width="7.7109375" style="212" customWidth="1"/>
    <col min="14660" max="14660" width="8.85546875" style="212" customWidth="1"/>
    <col min="14661" max="14848" width="9.140625" style="212"/>
    <col min="14849" max="14849" width="10.42578125" style="212" customWidth="1"/>
    <col min="14850" max="14850" width="47.42578125" style="212" customWidth="1"/>
    <col min="14851" max="14876" width="0" style="212" hidden="1" customWidth="1"/>
    <col min="14877" max="14877" width="15" style="212" customWidth="1"/>
    <col min="14878" max="14878" width="16.42578125" style="212" customWidth="1"/>
    <col min="14879" max="14879" width="16.140625" style="212" customWidth="1"/>
    <col min="14880" max="14880" width="17.140625" style="212" customWidth="1"/>
    <col min="14881" max="14881" width="16.7109375" style="212" customWidth="1"/>
    <col min="14882" max="14882" width="18.7109375" style="212" customWidth="1"/>
    <col min="14883" max="14883" width="17.7109375" style="212" customWidth="1"/>
    <col min="14884" max="14884" width="18.7109375" style="212" customWidth="1"/>
    <col min="14885" max="14885" width="16.28515625" style="212" customWidth="1"/>
    <col min="14886" max="14886" width="18.7109375" style="212" customWidth="1"/>
    <col min="14887" max="14887" width="19.5703125" style="212" customWidth="1"/>
    <col min="14888" max="14888" width="20" style="212" customWidth="1"/>
    <col min="14889" max="14889" width="17.85546875" style="212" customWidth="1"/>
    <col min="14890" max="14890" width="7.28515625" style="212" customWidth="1"/>
    <col min="14891" max="14891" width="17.28515625" style="212" customWidth="1"/>
    <col min="14892" max="14892" width="16.42578125" style="212" customWidth="1"/>
    <col min="14893" max="14893" width="9.5703125" style="212" customWidth="1"/>
    <col min="14894" max="14894" width="6.42578125" style="212" customWidth="1"/>
    <col min="14895" max="14895" width="8.42578125" style="212" customWidth="1"/>
    <col min="14896" max="14896" width="11.42578125" style="212" customWidth="1"/>
    <col min="14897" max="14897" width="9" style="212" customWidth="1"/>
    <col min="14898" max="14898" width="7.7109375" style="212" customWidth="1"/>
    <col min="14899" max="14899" width="9.140625" style="212"/>
    <col min="14900" max="14900" width="7" style="212" customWidth="1"/>
    <col min="14901" max="14901" width="7.7109375" style="212" customWidth="1"/>
    <col min="14902" max="14902" width="10.7109375" style="212" customWidth="1"/>
    <col min="14903" max="14903" width="8.42578125" style="212" customWidth="1"/>
    <col min="14904" max="14910" width="8.28515625" style="212" customWidth="1"/>
    <col min="14911" max="14911" width="9.85546875" style="212" customWidth="1"/>
    <col min="14912" max="14912" width="7" style="212" customWidth="1"/>
    <col min="14913" max="14913" width="7.85546875" style="212" customWidth="1"/>
    <col min="14914" max="14914" width="11" style="212" customWidth="1"/>
    <col min="14915" max="14915" width="7.7109375" style="212" customWidth="1"/>
    <col min="14916" max="14916" width="8.85546875" style="212" customWidth="1"/>
    <col min="14917" max="15104" width="9.140625" style="212"/>
    <col min="15105" max="15105" width="10.42578125" style="212" customWidth="1"/>
    <col min="15106" max="15106" width="47.42578125" style="212" customWidth="1"/>
    <col min="15107" max="15132" width="0" style="212" hidden="1" customWidth="1"/>
    <col min="15133" max="15133" width="15" style="212" customWidth="1"/>
    <col min="15134" max="15134" width="16.42578125" style="212" customWidth="1"/>
    <col min="15135" max="15135" width="16.140625" style="212" customWidth="1"/>
    <col min="15136" max="15136" width="17.140625" style="212" customWidth="1"/>
    <col min="15137" max="15137" width="16.7109375" style="212" customWidth="1"/>
    <col min="15138" max="15138" width="18.7109375" style="212" customWidth="1"/>
    <col min="15139" max="15139" width="17.7109375" style="212" customWidth="1"/>
    <col min="15140" max="15140" width="18.7109375" style="212" customWidth="1"/>
    <col min="15141" max="15141" width="16.28515625" style="212" customWidth="1"/>
    <col min="15142" max="15142" width="18.7109375" style="212" customWidth="1"/>
    <col min="15143" max="15143" width="19.5703125" style="212" customWidth="1"/>
    <col min="15144" max="15144" width="20" style="212" customWidth="1"/>
    <col min="15145" max="15145" width="17.85546875" style="212" customWidth="1"/>
    <col min="15146" max="15146" width="7.28515625" style="212" customWidth="1"/>
    <col min="15147" max="15147" width="17.28515625" style="212" customWidth="1"/>
    <col min="15148" max="15148" width="16.42578125" style="212" customWidth="1"/>
    <col min="15149" max="15149" width="9.5703125" style="212" customWidth="1"/>
    <col min="15150" max="15150" width="6.42578125" style="212" customWidth="1"/>
    <col min="15151" max="15151" width="8.42578125" style="212" customWidth="1"/>
    <col min="15152" max="15152" width="11.42578125" style="212" customWidth="1"/>
    <col min="15153" max="15153" width="9" style="212" customWidth="1"/>
    <col min="15154" max="15154" width="7.7109375" style="212" customWidth="1"/>
    <col min="15155" max="15155" width="9.140625" style="212"/>
    <col min="15156" max="15156" width="7" style="212" customWidth="1"/>
    <col min="15157" max="15157" width="7.7109375" style="212" customWidth="1"/>
    <col min="15158" max="15158" width="10.7109375" style="212" customWidth="1"/>
    <col min="15159" max="15159" width="8.42578125" style="212" customWidth="1"/>
    <col min="15160" max="15166" width="8.28515625" style="212" customWidth="1"/>
    <col min="15167" max="15167" width="9.85546875" style="212" customWidth="1"/>
    <col min="15168" max="15168" width="7" style="212" customWidth="1"/>
    <col min="15169" max="15169" width="7.85546875" style="212" customWidth="1"/>
    <col min="15170" max="15170" width="11" style="212" customWidth="1"/>
    <col min="15171" max="15171" width="7.7109375" style="212" customWidth="1"/>
    <col min="15172" max="15172" width="8.85546875" style="212" customWidth="1"/>
    <col min="15173" max="15360" width="9.140625" style="212"/>
    <col min="15361" max="15361" width="10.42578125" style="212" customWidth="1"/>
    <col min="15362" max="15362" width="47.42578125" style="212" customWidth="1"/>
    <col min="15363" max="15388" width="0" style="212" hidden="1" customWidth="1"/>
    <col min="15389" max="15389" width="15" style="212" customWidth="1"/>
    <col min="15390" max="15390" width="16.42578125" style="212" customWidth="1"/>
    <col min="15391" max="15391" width="16.140625" style="212" customWidth="1"/>
    <col min="15392" max="15392" width="17.140625" style="212" customWidth="1"/>
    <col min="15393" max="15393" width="16.7109375" style="212" customWidth="1"/>
    <col min="15394" max="15394" width="18.7109375" style="212" customWidth="1"/>
    <col min="15395" max="15395" width="17.7109375" style="212" customWidth="1"/>
    <col min="15396" max="15396" width="18.7109375" style="212" customWidth="1"/>
    <col min="15397" max="15397" width="16.28515625" style="212" customWidth="1"/>
    <col min="15398" max="15398" width="18.7109375" style="212" customWidth="1"/>
    <col min="15399" max="15399" width="19.5703125" style="212" customWidth="1"/>
    <col min="15400" max="15400" width="20" style="212" customWidth="1"/>
    <col min="15401" max="15401" width="17.85546875" style="212" customWidth="1"/>
    <col min="15402" max="15402" width="7.28515625" style="212" customWidth="1"/>
    <col min="15403" max="15403" width="17.28515625" style="212" customWidth="1"/>
    <col min="15404" max="15404" width="16.42578125" style="212" customWidth="1"/>
    <col min="15405" max="15405" width="9.5703125" style="212" customWidth="1"/>
    <col min="15406" max="15406" width="6.42578125" style="212" customWidth="1"/>
    <col min="15407" max="15407" width="8.42578125" style="212" customWidth="1"/>
    <col min="15408" max="15408" width="11.42578125" style="212" customWidth="1"/>
    <col min="15409" max="15409" width="9" style="212" customWidth="1"/>
    <col min="15410" max="15410" width="7.7109375" style="212" customWidth="1"/>
    <col min="15411" max="15411" width="9.140625" style="212"/>
    <col min="15412" max="15412" width="7" style="212" customWidth="1"/>
    <col min="15413" max="15413" width="7.7109375" style="212" customWidth="1"/>
    <col min="15414" max="15414" width="10.7109375" style="212" customWidth="1"/>
    <col min="15415" max="15415" width="8.42578125" style="212" customWidth="1"/>
    <col min="15416" max="15422" width="8.28515625" style="212" customWidth="1"/>
    <col min="15423" max="15423" width="9.85546875" style="212" customWidth="1"/>
    <col min="15424" max="15424" width="7" style="212" customWidth="1"/>
    <col min="15425" max="15425" width="7.85546875" style="212" customWidth="1"/>
    <col min="15426" max="15426" width="11" style="212" customWidth="1"/>
    <col min="15427" max="15427" width="7.7109375" style="212" customWidth="1"/>
    <col min="15428" max="15428" width="8.85546875" style="212" customWidth="1"/>
    <col min="15429" max="15616" width="9.140625" style="212"/>
    <col min="15617" max="15617" width="10.42578125" style="212" customWidth="1"/>
    <col min="15618" max="15618" width="47.42578125" style="212" customWidth="1"/>
    <col min="15619" max="15644" width="0" style="212" hidden="1" customWidth="1"/>
    <col min="15645" max="15645" width="15" style="212" customWidth="1"/>
    <col min="15646" max="15646" width="16.42578125" style="212" customWidth="1"/>
    <col min="15647" max="15647" width="16.140625" style="212" customWidth="1"/>
    <col min="15648" max="15648" width="17.140625" style="212" customWidth="1"/>
    <col min="15649" max="15649" width="16.7109375" style="212" customWidth="1"/>
    <col min="15650" max="15650" width="18.7109375" style="212" customWidth="1"/>
    <col min="15651" max="15651" width="17.7109375" style="212" customWidth="1"/>
    <col min="15652" max="15652" width="18.7109375" style="212" customWidth="1"/>
    <col min="15653" max="15653" width="16.28515625" style="212" customWidth="1"/>
    <col min="15654" max="15654" width="18.7109375" style="212" customWidth="1"/>
    <col min="15655" max="15655" width="19.5703125" style="212" customWidth="1"/>
    <col min="15656" max="15656" width="20" style="212" customWidth="1"/>
    <col min="15657" max="15657" width="17.85546875" style="212" customWidth="1"/>
    <col min="15658" max="15658" width="7.28515625" style="212" customWidth="1"/>
    <col min="15659" max="15659" width="17.28515625" style="212" customWidth="1"/>
    <col min="15660" max="15660" width="16.42578125" style="212" customWidth="1"/>
    <col min="15661" max="15661" width="9.5703125" style="212" customWidth="1"/>
    <col min="15662" max="15662" width="6.42578125" style="212" customWidth="1"/>
    <col min="15663" max="15663" width="8.42578125" style="212" customWidth="1"/>
    <col min="15664" max="15664" width="11.42578125" style="212" customWidth="1"/>
    <col min="15665" max="15665" width="9" style="212" customWidth="1"/>
    <col min="15666" max="15666" width="7.7109375" style="212" customWidth="1"/>
    <col min="15667" max="15667" width="9.140625" style="212"/>
    <col min="15668" max="15668" width="7" style="212" customWidth="1"/>
    <col min="15669" max="15669" width="7.7109375" style="212" customWidth="1"/>
    <col min="15670" max="15670" width="10.7109375" style="212" customWidth="1"/>
    <col min="15671" max="15671" width="8.42578125" style="212" customWidth="1"/>
    <col min="15672" max="15678" width="8.28515625" style="212" customWidth="1"/>
    <col min="15679" max="15679" width="9.85546875" style="212" customWidth="1"/>
    <col min="15680" max="15680" width="7" style="212" customWidth="1"/>
    <col min="15681" max="15681" width="7.85546875" style="212" customWidth="1"/>
    <col min="15682" max="15682" width="11" style="212" customWidth="1"/>
    <col min="15683" max="15683" width="7.7109375" style="212" customWidth="1"/>
    <col min="15684" max="15684" width="8.85546875" style="212" customWidth="1"/>
    <col min="15685" max="15872" width="9.140625" style="212"/>
    <col min="15873" max="15873" width="10.42578125" style="212" customWidth="1"/>
    <col min="15874" max="15874" width="47.42578125" style="212" customWidth="1"/>
    <col min="15875" max="15900" width="0" style="212" hidden="1" customWidth="1"/>
    <col min="15901" max="15901" width="15" style="212" customWidth="1"/>
    <col min="15902" max="15902" width="16.42578125" style="212" customWidth="1"/>
    <col min="15903" max="15903" width="16.140625" style="212" customWidth="1"/>
    <col min="15904" max="15904" width="17.140625" style="212" customWidth="1"/>
    <col min="15905" max="15905" width="16.7109375" style="212" customWidth="1"/>
    <col min="15906" max="15906" width="18.7109375" style="212" customWidth="1"/>
    <col min="15907" max="15907" width="17.7109375" style="212" customWidth="1"/>
    <col min="15908" max="15908" width="18.7109375" style="212" customWidth="1"/>
    <col min="15909" max="15909" width="16.28515625" style="212" customWidth="1"/>
    <col min="15910" max="15910" width="18.7109375" style="212" customWidth="1"/>
    <col min="15911" max="15911" width="19.5703125" style="212" customWidth="1"/>
    <col min="15912" max="15912" width="20" style="212" customWidth="1"/>
    <col min="15913" max="15913" width="17.85546875" style="212" customWidth="1"/>
    <col min="15914" max="15914" width="7.28515625" style="212" customWidth="1"/>
    <col min="15915" max="15915" width="17.28515625" style="212" customWidth="1"/>
    <col min="15916" max="15916" width="16.42578125" style="212" customWidth="1"/>
    <col min="15917" max="15917" width="9.5703125" style="212" customWidth="1"/>
    <col min="15918" max="15918" width="6.42578125" style="212" customWidth="1"/>
    <col min="15919" max="15919" width="8.42578125" style="212" customWidth="1"/>
    <col min="15920" max="15920" width="11.42578125" style="212" customWidth="1"/>
    <col min="15921" max="15921" width="9" style="212" customWidth="1"/>
    <col min="15922" max="15922" width="7.7109375" style="212" customWidth="1"/>
    <col min="15923" max="15923" width="9.140625" style="212"/>
    <col min="15924" max="15924" width="7" style="212" customWidth="1"/>
    <col min="15925" max="15925" width="7.7109375" style="212" customWidth="1"/>
    <col min="15926" max="15926" width="10.7109375" style="212" customWidth="1"/>
    <col min="15927" max="15927" width="8.42578125" style="212" customWidth="1"/>
    <col min="15928" max="15934" width="8.28515625" style="212" customWidth="1"/>
    <col min="15935" max="15935" width="9.85546875" style="212" customWidth="1"/>
    <col min="15936" max="15936" width="7" style="212" customWidth="1"/>
    <col min="15937" max="15937" width="7.85546875" style="212" customWidth="1"/>
    <col min="15938" max="15938" width="11" style="212" customWidth="1"/>
    <col min="15939" max="15939" width="7.7109375" style="212" customWidth="1"/>
    <col min="15940" max="15940" width="8.85546875" style="212" customWidth="1"/>
    <col min="15941" max="16128" width="9.140625" style="212"/>
    <col min="16129" max="16129" width="10.42578125" style="212" customWidth="1"/>
    <col min="16130" max="16130" width="47.42578125" style="212" customWidth="1"/>
    <col min="16131" max="16156" width="0" style="212" hidden="1" customWidth="1"/>
    <col min="16157" max="16157" width="15" style="212" customWidth="1"/>
    <col min="16158" max="16158" width="16.42578125" style="212" customWidth="1"/>
    <col min="16159" max="16159" width="16.140625" style="212" customWidth="1"/>
    <col min="16160" max="16160" width="17.140625" style="212" customWidth="1"/>
    <col min="16161" max="16161" width="16.7109375" style="212" customWidth="1"/>
    <col min="16162" max="16162" width="18.7109375" style="212" customWidth="1"/>
    <col min="16163" max="16163" width="17.7109375" style="212" customWidth="1"/>
    <col min="16164" max="16164" width="18.7109375" style="212" customWidth="1"/>
    <col min="16165" max="16165" width="16.28515625" style="212" customWidth="1"/>
    <col min="16166" max="16166" width="18.7109375" style="212" customWidth="1"/>
    <col min="16167" max="16167" width="19.5703125" style="212" customWidth="1"/>
    <col min="16168" max="16168" width="20" style="212" customWidth="1"/>
    <col min="16169" max="16169" width="17.85546875" style="212" customWidth="1"/>
    <col min="16170" max="16170" width="7.28515625" style="212" customWidth="1"/>
    <col min="16171" max="16171" width="17.28515625" style="212" customWidth="1"/>
    <col min="16172" max="16172" width="16.42578125" style="212" customWidth="1"/>
    <col min="16173" max="16173" width="9.5703125" style="212" customWidth="1"/>
    <col min="16174" max="16174" width="6.42578125" style="212" customWidth="1"/>
    <col min="16175" max="16175" width="8.42578125" style="212" customWidth="1"/>
    <col min="16176" max="16176" width="11.42578125" style="212" customWidth="1"/>
    <col min="16177" max="16177" width="9" style="212" customWidth="1"/>
    <col min="16178" max="16178" width="7.7109375" style="212" customWidth="1"/>
    <col min="16179" max="16179" width="9.140625" style="212"/>
    <col min="16180" max="16180" width="7" style="212" customWidth="1"/>
    <col min="16181" max="16181" width="7.7109375" style="212" customWidth="1"/>
    <col min="16182" max="16182" width="10.7109375" style="212" customWidth="1"/>
    <col min="16183" max="16183" width="8.42578125" style="212" customWidth="1"/>
    <col min="16184" max="16190" width="8.28515625" style="212" customWidth="1"/>
    <col min="16191" max="16191" width="9.85546875" style="212" customWidth="1"/>
    <col min="16192" max="16192" width="7" style="212" customWidth="1"/>
    <col min="16193" max="16193" width="7.85546875" style="212" customWidth="1"/>
    <col min="16194" max="16194" width="11" style="212" customWidth="1"/>
    <col min="16195" max="16195" width="7.7109375" style="212" customWidth="1"/>
    <col min="16196" max="16196" width="8.85546875" style="212" customWidth="1"/>
    <col min="16197" max="16384" width="9.140625" style="212"/>
  </cols>
  <sheetData>
    <row r="1" spans="1:78" ht="35.25" customHeight="1">
      <c r="AI1" s="220"/>
      <c r="AJ1" s="221"/>
      <c r="AK1" s="222"/>
      <c r="AL1" s="221"/>
      <c r="AM1" s="221"/>
      <c r="AO1" s="223" t="s">
        <v>754</v>
      </c>
    </row>
    <row r="2" spans="1:78">
      <c r="AO2" s="225" t="s">
        <v>1</v>
      </c>
    </row>
    <row r="3" spans="1:78" ht="24" hidden="1" customHeight="1" outlineLevel="1">
      <c r="A3" s="215"/>
      <c r="B3" s="215"/>
      <c r="C3" s="226"/>
      <c r="D3" s="215"/>
      <c r="E3" s="215"/>
      <c r="F3" s="215"/>
      <c r="G3" s="215"/>
      <c r="H3" s="227"/>
      <c r="I3" s="227"/>
      <c r="J3" s="215"/>
      <c r="K3" s="215"/>
      <c r="AO3" s="228" t="s">
        <v>755</v>
      </c>
      <c r="AR3" s="215"/>
      <c r="AS3" s="215"/>
      <c r="AT3" s="215"/>
      <c r="AU3" s="215"/>
      <c r="AV3" s="215"/>
    </row>
    <row r="4" spans="1:78" ht="20.25" hidden="1" customHeight="1" outlineLevel="1">
      <c r="A4" s="518" t="s">
        <v>756</v>
      </c>
      <c r="B4" s="518"/>
      <c r="C4" s="518"/>
      <c r="D4" s="518"/>
      <c r="E4" s="518"/>
      <c r="F4" s="518"/>
      <c r="G4" s="518"/>
      <c r="H4" s="518"/>
      <c r="I4" s="518"/>
      <c r="J4" s="518"/>
      <c r="K4" s="518"/>
      <c r="L4" s="518"/>
      <c r="M4" s="518"/>
      <c r="N4" s="518"/>
      <c r="O4" s="518"/>
      <c r="P4" s="518"/>
      <c r="Q4" s="518"/>
      <c r="R4" s="518"/>
      <c r="S4" s="518"/>
      <c r="T4" s="518"/>
      <c r="U4" s="518"/>
      <c r="V4" s="518"/>
      <c r="W4" s="518"/>
      <c r="X4" s="518"/>
      <c r="Y4" s="518"/>
      <c r="Z4" s="518"/>
      <c r="AA4" s="518"/>
      <c r="AB4" s="518"/>
      <c r="AC4" s="518"/>
      <c r="AD4" s="518"/>
      <c r="AE4" s="518"/>
      <c r="AF4" s="518"/>
      <c r="AG4" s="518"/>
      <c r="AH4" s="518"/>
      <c r="AI4" s="518"/>
      <c r="AJ4" s="518"/>
      <c r="AK4" s="518"/>
      <c r="AL4" s="518"/>
      <c r="AM4" s="518"/>
      <c r="AN4" s="518"/>
      <c r="AO4" s="518"/>
      <c r="AR4" s="215"/>
      <c r="AS4" s="215"/>
      <c r="AT4" s="215"/>
      <c r="AU4" s="215"/>
      <c r="AV4" s="215"/>
    </row>
    <row r="5" spans="1:78" ht="24.75" hidden="1" customHeight="1" outlineLevel="1">
      <c r="A5" s="519" t="s">
        <v>757</v>
      </c>
      <c r="B5" s="519"/>
      <c r="C5" s="519"/>
      <c r="D5" s="519"/>
      <c r="E5" s="519"/>
      <c r="F5" s="519"/>
      <c r="G5" s="519"/>
      <c r="H5" s="519"/>
      <c r="I5" s="519"/>
      <c r="J5" s="519"/>
      <c r="K5" s="519"/>
      <c r="L5" s="519"/>
      <c r="M5" s="519"/>
      <c r="N5" s="519"/>
      <c r="O5" s="519"/>
      <c r="P5" s="519"/>
      <c r="Q5" s="519"/>
      <c r="R5" s="519"/>
      <c r="S5" s="519"/>
      <c r="T5" s="519"/>
      <c r="U5" s="519"/>
      <c r="V5" s="519"/>
      <c r="W5" s="519"/>
      <c r="X5" s="519"/>
      <c r="Y5" s="519"/>
      <c r="Z5" s="519"/>
      <c r="AA5" s="519"/>
      <c r="AB5" s="519"/>
      <c r="AC5" s="519"/>
      <c r="AD5" s="519"/>
      <c r="AE5" s="519"/>
      <c r="AF5" s="519"/>
      <c r="AG5" s="519"/>
      <c r="AH5" s="519"/>
      <c r="AI5" s="519"/>
      <c r="AJ5" s="519"/>
      <c r="AK5" s="519"/>
      <c r="AL5" s="519"/>
      <c r="AM5" s="519"/>
      <c r="AN5" s="519"/>
      <c r="AO5" s="519"/>
      <c r="AP5" s="229"/>
      <c r="AQ5" s="230"/>
      <c r="AR5" s="229"/>
      <c r="AS5" s="229"/>
      <c r="AT5" s="229"/>
      <c r="AU5" s="229"/>
      <c r="AV5" s="229"/>
      <c r="AW5" s="229"/>
      <c r="AX5" s="229"/>
      <c r="AY5" s="229"/>
      <c r="AZ5" s="229"/>
      <c r="BA5" s="229"/>
      <c r="BB5" s="229"/>
      <c r="BC5" s="229"/>
      <c r="BD5" s="229"/>
      <c r="BE5" s="229"/>
      <c r="BF5" s="229"/>
      <c r="BG5" s="229"/>
      <c r="BH5" s="229"/>
      <c r="BI5" s="229"/>
      <c r="BJ5" s="229"/>
      <c r="BK5" s="229"/>
      <c r="BL5" s="229"/>
      <c r="BM5" s="229"/>
      <c r="BN5" s="229"/>
      <c r="BO5" s="229"/>
      <c r="BP5" s="229"/>
      <c r="BQ5" s="229"/>
      <c r="BR5" s="229"/>
      <c r="BS5" s="229"/>
      <c r="BT5" s="229"/>
      <c r="BU5" s="229"/>
    </row>
    <row r="6" spans="1:78" ht="17.25" hidden="1" customHeight="1" outlineLevel="1">
      <c r="A6" s="518" t="s">
        <v>758</v>
      </c>
      <c r="B6" s="518"/>
      <c r="C6" s="518"/>
      <c r="D6" s="518"/>
      <c r="E6" s="518"/>
      <c r="F6" s="518"/>
      <c r="G6" s="518"/>
      <c r="H6" s="518"/>
      <c r="I6" s="518"/>
      <c r="J6" s="518"/>
      <c r="K6" s="518"/>
      <c r="L6" s="518"/>
      <c r="M6" s="518"/>
      <c r="N6" s="518"/>
      <c r="O6" s="518"/>
      <c r="P6" s="518"/>
      <c r="Q6" s="518"/>
      <c r="R6" s="518"/>
      <c r="S6" s="518"/>
      <c r="T6" s="518"/>
      <c r="U6" s="518"/>
      <c r="V6" s="518"/>
      <c r="W6" s="518"/>
      <c r="X6" s="518"/>
      <c r="Y6" s="518"/>
      <c r="Z6" s="518"/>
      <c r="AA6" s="518"/>
      <c r="AB6" s="518"/>
      <c r="AC6" s="518"/>
      <c r="AD6" s="518"/>
      <c r="AE6" s="518"/>
      <c r="AF6" s="518"/>
      <c r="AG6" s="518"/>
      <c r="AH6" s="518"/>
      <c r="AI6" s="518"/>
      <c r="AJ6" s="518"/>
      <c r="AK6" s="518"/>
      <c r="AL6" s="518"/>
      <c r="AM6" s="518"/>
      <c r="AN6" s="518"/>
      <c r="AO6" s="518"/>
      <c r="AP6" s="231"/>
      <c r="AQ6" s="232"/>
      <c r="AR6" s="231"/>
      <c r="AS6" s="231"/>
      <c r="AT6" s="231"/>
      <c r="AU6" s="231"/>
      <c r="AV6" s="231"/>
      <c r="AW6" s="231"/>
      <c r="AX6" s="231"/>
      <c r="AY6" s="231"/>
      <c r="AZ6" s="231"/>
      <c r="BA6" s="231"/>
      <c r="BB6" s="231"/>
      <c r="BC6" s="231"/>
      <c r="BD6" s="231"/>
      <c r="BE6" s="231"/>
      <c r="BF6" s="231"/>
      <c r="BG6" s="231"/>
      <c r="BH6" s="231"/>
      <c r="BI6" s="231"/>
      <c r="BJ6" s="231"/>
      <c r="BK6" s="231"/>
      <c r="BL6" s="231"/>
      <c r="BM6" s="231"/>
      <c r="BN6" s="231"/>
      <c r="BO6" s="231"/>
      <c r="BP6" s="231"/>
      <c r="BQ6" s="231"/>
      <c r="BR6" s="231"/>
    </row>
    <row r="7" spans="1:78" ht="16.5" hidden="1" customHeight="1" outlineLevel="1">
      <c r="A7" s="520"/>
      <c r="B7" s="520"/>
      <c r="C7" s="520"/>
      <c r="D7" s="520"/>
      <c r="E7" s="520"/>
      <c r="F7" s="520"/>
      <c r="G7" s="520"/>
      <c r="H7" s="520"/>
      <c r="I7" s="520"/>
      <c r="J7" s="520"/>
      <c r="K7" s="520"/>
      <c r="L7" s="520"/>
      <c r="M7" s="520"/>
      <c r="N7" s="520"/>
      <c r="O7" s="520"/>
      <c r="P7" s="520"/>
      <c r="Q7" s="520"/>
      <c r="R7" s="520"/>
      <c r="S7" s="520"/>
      <c r="T7" s="520"/>
      <c r="U7" s="520"/>
      <c r="V7" s="520"/>
      <c r="W7" s="520"/>
      <c r="X7" s="520"/>
      <c r="Y7" s="520"/>
      <c r="Z7" s="520"/>
      <c r="AA7" s="520"/>
      <c r="AB7" s="520"/>
      <c r="AC7" s="520"/>
      <c r="AD7" s="520"/>
      <c r="AE7" s="520"/>
      <c r="AF7" s="520"/>
      <c r="AG7" s="520"/>
      <c r="AH7" s="520"/>
      <c r="AI7" s="520"/>
      <c r="AJ7" s="520"/>
      <c r="AK7" s="520"/>
      <c r="AL7" s="520"/>
      <c r="AM7" s="520"/>
      <c r="AN7" s="520"/>
      <c r="AO7" s="233"/>
      <c r="AR7" s="215"/>
      <c r="AS7" s="215"/>
      <c r="AT7" s="215"/>
      <c r="AU7" s="215"/>
      <c r="AV7" s="215"/>
      <c r="AW7" s="215"/>
      <c r="AX7" s="215"/>
      <c r="AY7" s="215"/>
      <c r="AZ7" s="215"/>
      <c r="BA7" s="215"/>
      <c r="BB7" s="215"/>
      <c r="BC7" s="215"/>
      <c r="BD7" s="215"/>
      <c r="BE7" s="215"/>
      <c r="BF7" s="215"/>
      <c r="BG7" s="215"/>
      <c r="BH7" s="215"/>
      <c r="BI7" s="215"/>
      <c r="BJ7" s="215"/>
      <c r="BK7" s="215"/>
      <c r="BL7" s="215"/>
      <c r="BM7" s="215"/>
      <c r="BN7" s="215"/>
      <c r="BO7" s="215"/>
      <c r="BP7" s="215"/>
    </row>
    <row r="8" spans="1:78" ht="55.5" customHeight="1" collapsed="1">
      <c r="A8" s="516" t="s">
        <v>759</v>
      </c>
      <c r="B8" s="516" t="s">
        <v>760</v>
      </c>
      <c r="C8" s="521" t="s">
        <v>761</v>
      </c>
      <c r="D8" s="522" t="s">
        <v>762</v>
      </c>
      <c r="E8" s="522" t="s">
        <v>763</v>
      </c>
      <c r="F8" s="516" t="s">
        <v>764</v>
      </c>
      <c r="G8" s="516"/>
      <c r="H8" s="523" t="s">
        <v>803</v>
      </c>
      <c r="I8" s="523"/>
      <c r="J8" s="524" t="s">
        <v>765</v>
      </c>
      <c r="K8" s="512" t="s">
        <v>766</v>
      </c>
      <c r="L8" s="513"/>
      <c r="M8" s="513"/>
      <c r="N8" s="513"/>
      <c r="O8" s="513"/>
      <c r="P8" s="513"/>
      <c r="Q8" s="513"/>
      <c r="R8" s="513"/>
      <c r="S8" s="513"/>
      <c r="T8" s="517"/>
      <c r="U8" s="512" t="s">
        <v>767</v>
      </c>
      <c r="V8" s="513"/>
      <c r="W8" s="513"/>
      <c r="X8" s="513"/>
      <c r="Y8" s="513"/>
      <c r="Z8" s="517"/>
      <c r="AA8" s="527" t="s">
        <v>768</v>
      </c>
      <c r="AB8" s="528"/>
      <c r="AC8" s="512" t="s">
        <v>769</v>
      </c>
      <c r="AD8" s="513"/>
      <c r="AE8" s="513"/>
      <c r="AF8" s="513"/>
      <c r="AG8" s="513"/>
      <c r="AH8" s="513"/>
      <c r="AI8" s="513"/>
      <c r="AJ8" s="513"/>
      <c r="AK8" s="513"/>
      <c r="AL8" s="513"/>
      <c r="AM8" s="513"/>
      <c r="AN8" s="513"/>
      <c r="AO8" s="531" t="s">
        <v>770</v>
      </c>
      <c r="AR8" s="215"/>
      <c r="AS8" s="215"/>
      <c r="AT8" s="215"/>
      <c r="AU8" s="215"/>
      <c r="AV8" s="215"/>
      <c r="AW8" s="215"/>
      <c r="AX8" s="215"/>
      <c r="AY8" s="215"/>
      <c r="AZ8" s="215"/>
      <c r="BA8" s="215"/>
      <c r="BB8" s="215"/>
      <c r="BC8" s="215"/>
      <c r="BD8" s="215"/>
      <c r="BE8" s="215"/>
      <c r="BF8" s="215"/>
      <c r="BG8" s="215"/>
      <c r="BH8" s="215"/>
      <c r="BI8" s="215"/>
      <c r="BJ8" s="215"/>
      <c r="BK8" s="215"/>
      <c r="BL8" s="215"/>
      <c r="BM8" s="215"/>
      <c r="BN8" s="215"/>
      <c r="BO8" s="215"/>
      <c r="BP8" s="215"/>
    </row>
    <row r="9" spans="1:78" ht="67.5" customHeight="1">
      <c r="A9" s="516"/>
      <c r="B9" s="516"/>
      <c r="C9" s="521"/>
      <c r="D9" s="522"/>
      <c r="E9" s="522"/>
      <c r="F9" s="516"/>
      <c r="G9" s="516"/>
      <c r="H9" s="523"/>
      <c r="I9" s="523"/>
      <c r="J9" s="525"/>
      <c r="K9" s="512" t="s">
        <v>771</v>
      </c>
      <c r="L9" s="513"/>
      <c r="M9" s="513"/>
      <c r="N9" s="513"/>
      <c r="O9" s="517"/>
      <c r="P9" s="512" t="s">
        <v>772</v>
      </c>
      <c r="Q9" s="513"/>
      <c r="R9" s="513"/>
      <c r="S9" s="513"/>
      <c r="T9" s="517"/>
      <c r="U9" s="516" t="s">
        <v>773</v>
      </c>
      <c r="V9" s="516"/>
      <c r="W9" s="512" t="s">
        <v>774</v>
      </c>
      <c r="X9" s="517"/>
      <c r="Y9" s="516" t="s">
        <v>775</v>
      </c>
      <c r="Z9" s="516"/>
      <c r="AA9" s="529"/>
      <c r="AB9" s="530"/>
      <c r="AC9" s="511" t="s">
        <v>741</v>
      </c>
      <c r="AD9" s="511"/>
      <c r="AE9" s="511" t="s">
        <v>742</v>
      </c>
      <c r="AF9" s="511"/>
      <c r="AG9" s="511" t="s">
        <v>743</v>
      </c>
      <c r="AH9" s="511"/>
      <c r="AI9" s="511" t="s">
        <v>744</v>
      </c>
      <c r="AJ9" s="511"/>
      <c r="AK9" s="511" t="s">
        <v>745</v>
      </c>
      <c r="AL9" s="511"/>
      <c r="AM9" s="514" t="s">
        <v>776</v>
      </c>
      <c r="AN9" s="516" t="s">
        <v>777</v>
      </c>
      <c r="AO9" s="532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  <c r="BI9" s="215"/>
      <c r="BJ9" s="215"/>
      <c r="BK9" s="215"/>
      <c r="BL9" s="215"/>
      <c r="BM9" s="215"/>
      <c r="BN9" s="215"/>
      <c r="BO9" s="215"/>
      <c r="BP9" s="215"/>
    </row>
    <row r="10" spans="1:78" ht="112.5" customHeight="1">
      <c r="A10" s="516"/>
      <c r="B10" s="516"/>
      <c r="C10" s="521"/>
      <c r="D10" s="522"/>
      <c r="E10" s="522"/>
      <c r="F10" s="234" t="s">
        <v>771</v>
      </c>
      <c r="G10" s="234" t="s">
        <v>23</v>
      </c>
      <c r="H10" s="235" t="s">
        <v>24</v>
      </c>
      <c r="I10" s="236" t="s">
        <v>23</v>
      </c>
      <c r="J10" s="526"/>
      <c r="K10" s="237" t="s">
        <v>778</v>
      </c>
      <c r="L10" s="237" t="s">
        <v>779</v>
      </c>
      <c r="M10" s="237" t="s">
        <v>780</v>
      </c>
      <c r="N10" s="238" t="s">
        <v>781</v>
      </c>
      <c r="O10" s="238" t="s">
        <v>782</v>
      </c>
      <c r="P10" s="237" t="s">
        <v>778</v>
      </c>
      <c r="Q10" s="237" t="s">
        <v>779</v>
      </c>
      <c r="R10" s="237" t="s">
        <v>780</v>
      </c>
      <c r="S10" s="238" t="s">
        <v>781</v>
      </c>
      <c r="T10" s="238" t="s">
        <v>782</v>
      </c>
      <c r="U10" s="239" t="s">
        <v>783</v>
      </c>
      <c r="V10" s="237" t="s">
        <v>784</v>
      </c>
      <c r="W10" s="240" t="s">
        <v>783</v>
      </c>
      <c r="X10" s="238" t="s">
        <v>784</v>
      </c>
      <c r="Y10" s="237" t="s">
        <v>783</v>
      </c>
      <c r="Z10" s="237" t="s">
        <v>784</v>
      </c>
      <c r="AA10" s="241" t="s">
        <v>785</v>
      </c>
      <c r="AB10" s="242" t="s">
        <v>23</v>
      </c>
      <c r="AC10" s="243" t="s">
        <v>786</v>
      </c>
      <c r="AD10" s="242" t="s">
        <v>23</v>
      </c>
      <c r="AE10" s="243" t="s">
        <v>786</v>
      </c>
      <c r="AF10" s="242" t="s">
        <v>23</v>
      </c>
      <c r="AG10" s="243" t="s">
        <v>787</v>
      </c>
      <c r="AH10" s="242" t="s">
        <v>23</v>
      </c>
      <c r="AI10" s="243" t="s">
        <v>787</v>
      </c>
      <c r="AJ10" s="242" t="s">
        <v>23</v>
      </c>
      <c r="AK10" s="243" t="s">
        <v>787</v>
      </c>
      <c r="AL10" s="242" t="s">
        <v>23</v>
      </c>
      <c r="AM10" s="515"/>
      <c r="AN10" s="516"/>
      <c r="AO10" s="533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  <c r="BI10" s="215"/>
      <c r="BJ10" s="215"/>
      <c r="BK10" s="215"/>
      <c r="BL10" s="215"/>
      <c r="BM10" s="215"/>
      <c r="BN10" s="215"/>
      <c r="BO10" s="215"/>
      <c r="BP10" s="215"/>
    </row>
    <row r="11" spans="1:78" ht="19.5" customHeight="1">
      <c r="A11" s="244">
        <v>1</v>
      </c>
      <c r="B11" s="244">
        <v>2</v>
      </c>
      <c r="C11" s="245">
        <v>3</v>
      </c>
      <c r="D11" s="244">
        <v>4</v>
      </c>
      <c r="E11" s="244">
        <v>5</v>
      </c>
      <c r="F11" s="244">
        <v>6</v>
      </c>
      <c r="G11" s="244">
        <v>7</v>
      </c>
      <c r="H11" s="246">
        <v>8</v>
      </c>
      <c r="I11" s="244">
        <v>9</v>
      </c>
      <c r="J11" s="244">
        <v>10</v>
      </c>
      <c r="K11" s="244">
        <v>11</v>
      </c>
      <c r="L11" s="244">
        <v>12</v>
      </c>
      <c r="M11" s="244">
        <v>13</v>
      </c>
      <c r="N11" s="244">
        <v>14</v>
      </c>
      <c r="O11" s="244">
        <v>15</v>
      </c>
      <c r="P11" s="244">
        <v>16</v>
      </c>
      <c r="Q11" s="244">
        <v>17</v>
      </c>
      <c r="R11" s="244">
        <v>18</v>
      </c>
      <c r="S11" s="244">
        <v>19</v>
      </c>
      <c r="T11" s="244">
        <v>20</v>
      </c>
      <c r="U11" s="244">
        <v>21</v>
      </c>
      <c r="V11" s="244">
        <v>22</v>
      </c>
      <c r="W11" s="244">
        <v>23</v>
      </c>
      <c r="X11" s="244">
        <v>24</v>
      </c>
      <c r="Y11" s="244">
        <v>25</v>
      </c>
      <c r="Z11" s="244">
        <v>26</v>
      </c>
      <c r="AA11" s="244">
        <v>27</v>
      </c>
      <c r="AB11" s="244">
        <v>28</v>
      </c>
      <c r="AC11" s="247" t="s">
        <v>788</v>
      </c>
      <c r="AD11" s="248" t="s">
        <v>789</v>
      </c>
      <c r="AE11" s="249" t="s">
        <v>790</v>
      </c>
      <c r="AF11" s="250" t="s">
        <v>791</v>
      </c>
      <c r="AG11" s="247" t="s">
        <v>792</v>
      </c>
      <c r="AH11" s="251" t="s">
        <v>793</v>
      </c>
      <c r="AI11" s="247" t="s">
        <v>794</v>
      </c>
      <c r="AJ11" s="250" t="s">
        <v>795</v>
      </c>
      <c r="AK11" s="247" t="s">
        <v>796</v>
      </c>
      <c r="AL11" s="250" t="s">
        <v>797</v>
      </c>
      <c r="AM11" s="244">
        <v>30</v>
      </c>
      <c r="AN11" s="244">
        <v>31</v>
      </c>
      <c r="AO11" s="244">
        <v>32</v>
      </c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  <c r="BI11" s="215"/>
      <c r="BJ11" s="215"/>
      <c r="BK11" s="215"/>
      <c r="BL11" s="215"/>
      <c r="BM11" s="215"/>
      <c r="BN11" s="215"/>
      <c r="BO11" s="215"/>
      <c r="BP11" s="215"/>
    </row>
    <row r="12" spans="1:78" s="265" customFormat="1" ht="37.5" customHeight="1">
      <c r="A12" s="252" t="str">
        <f>'[2]1'!A20</f>
        <v>0</v>
      </c>
      <c r="B12" s="253" t="str">
        <f>'[2]1'!B20</f>
        <v>ВСЕГО по инвестиционной программе, в том числе:</v>
      </c>
      <c r="C12" s="254" t="str">
        <f>'[2]1'!C20</f>
        <v>Г</v>
      </c>
      <c r="D12" s="255" t="s">
        <v>798</v>
      </c>
      <c r="E12" s="255" t="s">
        <v>798</v>
      </c>
      <c r="F12" s="255" t="s">
        <v>798</v>
      </c>
      <c r="G12" s="255" t="s">
        <v>798</v>
      </c>
      <c r="H12" s="256">
        <f>SUM(H13:H18)</f>
        <v>6.4885635399999995</v>
      </c>
      <c r="I12" s="257" t="s">
        <v>798</v>
      </c>
      <c r="J12" s="258">
        <v>0</v>
      </c>
      <c r="K12" s="259">
        <f>AM12</f>
        <v>328.46429629520691</v>
      </c>
      <c r="L12" s="260">
        <f>L13+L14+L16+L18</f>
        <v>0</v>
      </c>
      <c r="M12" s="260">
        <f>M13+M14+M16+M18</f>
        <v>0</v>
      </c>
      <c r="N12" s="260">
        <f>N13+N14+N16+N18</f>
        <v>0</v>
      </c>
      <c r="O12" s="260">
        <f>O13+O14+O16+O18</f>
        <v>0</v>
      </c>
      <c r="P12" s="259">
        <f>AN12</f>
        <v>0</v>
      </c>
      <c r="Q12" s="259">
        <f>Q13+Q14+Q15+Q16+Q18</f>
        <v>0</v>
      </c>
      <c r="R12" s="260">
        <f>R13+R14+R15+R16+R18</f>
        <v>0</v>
      </c>
      <c r="S12" s="259">
        <f>S13+S14+S15+S16+S18</f>
        <v>0</v>
      </c>
      <c r="T12" s="259">
        <f>T13+T14+T15+T16+T18</f>
        <v>0</v>
      </c>
      <c r="U12" s="258">
        <f>H12</f>
        <v>6.4885635399999995</v>
      </c>
      <c r="V12" s="258">
        <f>AM12</f>
        <v>328.46429629520691</v>
      </c>
      <c r="W12" s="258">
        <f>H12</f>
        <v>6.4885635399999995</v>
      </c>
      <c r="X12" s="258">
        <f>AM12</f>
        <v>328.46429629520691</v>
      </c>
      <c r="Y12" s="258" t="s">
        <v>798</v>
      </c>
      <c r="Z12" s="258" t="s">
        <v>798</v>
      </c>
      <c r="AA12" s="258">
        <v>0</v>
      </c>
      <c r="AB12" s="258" t="s">
        <v>798</v>
      </c>
      <c r="AC12" s="261">
        <f>SUM(AC13:AC18)</f>
        <v>61.261447358531107</v>
      </c>
      <c r="AD12" s="258">
        <v>0</v>
      </c>
      <c r="AE12" s="261">
        <f>SUM(AE13:AE18)</f>
        <v>61.140775257299964</v>
      </c>
      <c r="AF12" s="258">
        <v>0</v>
      </c>
      <c r="AG12" s="261">
        <f>SUM(AG13:AG18)</f>
        <v>64.463791530743222</v>
      </c>
      <c r="AH12" s="258">
        <v>0</v>
      </c>
      <c r="AI12" s="261">
        <f>SUM(AI13:AI18)</f>
        <v>66.663440119270788</v>
      </c>
      <c r="AJ12" s="258">
        <v>0</v>
      </c>
      <c r="AK12" s="261">
        <f>SUM(AK13:AK18)</f>
        <v>74.934842029361846</v>
      </c>
      <c r="AL12" s="258">
        <v>0</v>
      </c>
      <c r="AM12" s="262">
        <f>SUM(AM13:AM18)</f>
        <v>328.46429629520691</v>
      </c>
      <c r="AN12" s="260">
        <f>SUM(AN13:AN18)</f>
        <v>0</v>
      </c>
      <c r="AO12" s="258" t="s">
        <v>798</v>
      </c>
      <c r="AP12" s="263"/>
      <c r="AQ12" s="264">
        <f t="shared" ref="AQ12:AQ75" si="0">AC12+AE12+AG12+AI12+AK12</f>
        <v>328.46429629520691</v>
      </c>
      <c r="AR12" s="263"/>
      <c r="AS12" s="263"/>
      <c r="AT12" s="263"/>
      <c r="AU12" s="263"/>
      <c r="AV12" s="263"/>
      <c r="AW12" s="263"/>
      <c r="AX12" s="263"/>
      <c r="AY12" s="263"/>
      <c r="AZ12" s="263"/>
      <c r="BA12" s="263"/>
      <c r="BB12" s="263"/>
      <c r="BC12" s="263"/>
      <c r="BD12" s="263"/>
      <c r="BE12" s="263"/>
      <c r="BF12" s="263"/>
      <c r="BG12" s="263"/>
      <c r="BH12" s="263"/>
      <c r="BI12" s="263"/>
      <c r="BJ12" s="263"/>
      <c r="BK12" s="263"/>
      <c r="BL12" s="263"/>
      <c r="BM12" s="263"/>
      <c r="BN12" s="263"/>
      <c r="BO12" s="263"/>
      <c r="BP12" s="263"/>
      <c r="BQ12" s="263"/>
      <c r="BR12" s="263"/>
      <c r="BS12" s="263"/>
      <c r="BT12" s="263"/>
      <c r="BU12" s="263"/>
      <c r="BV12" s="263"/>
      <c r="BW12" s="263"/>
      <c r="BX12" s="263"/>
      <c r="BY12" s="263"/>
      <c r="BZ12" s="263"/>
    </row>
    <row r="13" spans="1:78" s="275" customFormat="1" ht="37.5" customHeight="1">
      <c r="A13" s="266" t="str">
        <f>'[2]1'!A21</f>
        <v>0.1</v>
      </c>
      <c r="B13" s="267" t="str">
        <f>'[2]1'!B21</f>
        <v>Технологическое присоединение, всего</v>
      </c>
      <c r="C13" s="254" t="str">
        <f>'[2]1'!C21</f>
        <v>Г</v>
      </c>
      <c r="D13" s="268" t="s">
        <v>798</v>
      </c>
      <c r="E13" s="268" t="s">
        <v>798</v>
      </c>
      <c r="F13" s="268" t="s">
        <v>798</v>
      </c>
      <c r="G13" s="268" t="s">
        <v>798</v>
      </c>
      <c r="H13" s="269">
        <f>H21</f>
        <v>0.31297609000000004</v>
      </c>
      <c r="I13" s="270" t="s">
        <v>798</v>
      </c>
      <c r="J13" s="271">
        <v>0</v>
      </c>
      <c r="K13" s="259">
        <f t="shared" ref="K13:M76" si="1">AM13</f>
        <v>3.2293156199999999</v>
      </c>
      <c r="L13" s="269">
        <v>0</v>
      </c>
      <c r="M13" s="269">
        <v>0</v>
      </c>
      <c r="N13" s="269">
        <v>0</v>
      </c>
      <c r="O13" s="269">
        <v>0</v>
      </c>
      <c r="P13" s="269">
        <f t="shared" ref="P13:P74" si="2">AN13</f>
        <v>0</v>
      </c>
      <c r="Q13" s="269">
        <f>Q21</f>
        <v>0</v>
      </c>
      <c r="R13" s="272">
        <f>R21</f>
        <v>0</v>
      </c>
      <c r="S13" s="269">
        <f>S21</f>
        <v>0</v>
      </c>
      <c r="T13" s="269">
        <f>T21</f>
        <v>0</v>
      </c>
      <c r="U13" s="258">
        <f t="shared" ref="U13:U76" si="3">H13</f>
        <v>0.31297609000000004</v>
      </c>
      <c r="V13" s="258">
        <f t="shared" ref="V13:V76" si="4">AM13</f>
        <v>3.2293156199999999</v>
      </c>
      <c r="W13" s="258">
        <f t="shared" ref="W13:W76" si="5">H13</f>
        <v>0.31297609000000004</v>
      </c>
      <c r="X13" s="258">
        <f t="shared" ref="X13:X76" si="6">AM13</f>
        <v>3.2293156199999999</v>
      </c>
      <c r="Y13" s="271" t="s">
        <v>798</v>
      </c>
      <c r="Z13" s="271" t="s">
        <v>798</v>
      </c>
      <c r="AA13" s="271">
        <v>0</v>
      </c>
      <c r="AB13" s="271" t="s">
        <v>798</v>
      </c>
      <c r="AC13" s="269">
        <f>AC21</f>
        <v>0</v>
      </c>
      <c r="AD13" s="269">
        <v>0</v>
      </c>
      <c r="AE13" s="269">
        <f>AE21</f>
        <v>7.4348929999999994E-2</v>
      </c>
      <c r="AF13" s="269">
        <v>0</v>
      </c>
      <c r="AG13" s="269">
        <f>AG21</f>
        <v>3.1549666899999997</v>
      </c>
      <c r="AH13" s="269">
        <v>0</v>
      </c>
      <c r="AI13" s="269">
        <f>AI21</f>
        <v>0</v>
      </c>
      <c r="AJ13" s="269">
        <v>0</v>
      </c>
      <c r="AK13" s="269">
        <f>AK21</f>
        <v>0</v>
      </c>
      <c r="AL13" s="269">
        <v>0</v>
      </c>
      <c r="AM13" s="269">
        <f>AM21</f>
        <v>3.2293156199999999</v>
      </c>
      <c r="AN13" s="273">
        <f>AN21</f>
        <v>0</v>
      </c>
      <c r="AO13" s="271" t="str">
        <f>AO21</f>
        <v>нд</v>
      </c>
      <c r="AP13" s="263"/>
      <c r="AQ13" s="264">
        <f t="shared" si="0"/>
        <v>3.2293156199999999</v>
      </c>
      <c r="AR13" s="263"/>
      <c r="AS13" s="274"/>
      <c r="AT13" s="274"/>
      <c r="AU13" s="274"/>
      <c r="AV13" s="274"/>
      <c r="AW13" s="274"/>
      <c r="AX13" s="274"/>
      <c r="AY13" s="274"/>
      <c r="AZ13" s="274"/>
      <c r="BA13" s="274"/>
      <c r="BB13" s="274"/>
      <c r="BC13" s="274"/>
      <c r="BD13" s="274"/>
      <c r="BE13" s="274"/>
      <c r="BF13" s="274"/>
      <c r="BG13" s="274"/>
      <c r="BH13" s="274"/>
      <c r="BI13" s="274"/>
      <c r="BJ13" s="274"/>
      <c r="BK13" s="274"/>
      <c r="BL13" s="274"/>
      <c r="BM13" s="274"/>
      <c r="BN13" s="274"/>
      <c r="BO13" s="274"/>
      <c r="BP13" s="274"/>
      <c r="BQ13" s="274"/>
      <c r="BR13" s="274"/>
      <c r="BS13" s="274"/>
      <c r="BT13" s="274"/>
      <c r="BU13" s="274"/>
      <c r="BV13" s="274"/>
      <c r="BW13" s="274"/>
      <c r="BX13" s="274"/>
      <c r="BY13" s="274"/>
      <c r="BZ13" s="274"/>
    </row>
    <row r="14" spans="1:78" s="284" customFormat="1" ht="37.5" customHeight="1">
      <c r="A14" s="276" t="str">
        <f>'[2]1'!A22</f>
        <v>0.2</v>
      </c>
      <c r="B14" s="277" t="str">
        <f>'[2]1'!B22</f>
        <v>Реконструкция, модернизация, техническое перевооружение, всего</v>
      </c>
      <c r="C14" s="254" t="str">
        <f>'[2]1'!C22</f>
        <v>Г</v>
      </c>
      <c r="D14" s="278" t="s">
        <v>798</v>
      </c>
      <c r="E14" s="278" t="s">
        <v>798</v>
      </c>
      <c r="F14" s="278" t="s">
        <v>798</v>
      </c>
      <c r="G14" s="278" t="s">
        <v>798</v>
      </c>
      <c r="H14" s="279">
        <f>H39</f>
        <v>4.3097424899999996</v>
      </c>
      <c r="I14" s="280" t="s">
        <v>798</v>
      </c>
      <c r="J14" s="281">
        <v>0</v>
      </c>
      <c r="K14" s="259">
        <f t="shared" si="1"/>
        <v>247.39016832606029</v>
      </c>
      <c r="L14" s="279">
        <f>L39</f>
        <v>0</v>
      </c>
      <c r="M14" s="279">
        <f>M39</f>
        <v>0</v>
      </c>
      <c r="N14" s="279">
        <f>N39</f>
        <v>0</v>
      </c>
      <c r="O14" s="279">
        <f>O39</f>
        <v>0</v>
      </c>
      <c r="P14" s="279">
        <f t="shared" si="2"/>
        <v>0</v>
      </c>
      <c r="Q14" s="279">
        <f>Q39</f>
        <v>0</v>
      </c>
      <c r="R14" s="272">
        <f>R39</f>
        <v>0</v>
      </c>
      <c r="S14" s="279">
        <f>S39</f>
        <v>0</v>
      </c>
      <c r="T14" s="279">
        <f>T39</f>
        <v>0</v>
      </c>
      <c r="U14" s="258">
        <f t="shared" si="3"/>
        <v>4.3097424899999996</v>
      </c>
      <c r="V14" s="258">
        <f t="shared" si="4"/>
        <v>247.39016832606029</v>
      </c>
      <c r="W14" s="258">
        <f t="shared" si="5"/>
        <v>4.3097424899999996</v>
      </c>
      <c r="X14" s="258">
        <f t="shared" si="6"/>
        <v>247.39016832606029</v>
      </c>
      <c r="Y14" s="281" t="s">
        <v>798</v>
      </c>
      <c r="Z14" s="281" t="s">
        <v>798</v>
      </c>
      <c r="AA14" s="281">
        <v>0</v>
      </c>
      <c r="AB14" s="281" t="s">
        <v>798</v>
      </c>
      <c r="AC14" s="279">
        <f>AC39</f>
        <v>45.971070399642223</v>
      </c>
      <c r="AD14" s="279">
        <v>0</v>
      </c>
      <c r="AE14" s="279">
        <f>AE39</f>
        <v>40.909133847299998</v>
      </c>
      <c r="AF14" s="279">
        <v>0</v>
      </c>
      <c r="AG14" s="279">
        <f>AG39</f>
        <v>53.533084017560995</v>
      </c>
      <c r="AH14" s="279">
        <v>0</v>
      </c>
      <c r="AI14" s="279">
        <f>AI39</f>
        <v>55.802581565114693</v>
      </c>
      <c r="AJ14" s="279">
        <v>0</v>
      </c>
      <c r="AK14" s="279">
        <f>AK39</f>
        <v>51.174298496442411</v>
      </c>
      <c r="AL14" s="279">
        <v>0</v>
      </c>
      <c r="AM14" s="279">
        <f>AM39</f>
        <v>247.39016832606029</v>
      </c>
      <c r="AN14" s="282">
        <f>AN39</f>
        <v>0</v>
      </c>
      <c r="AO14" s="281" t="str">
        <f>AO39</f>
        <v>нд</v>
      </c>
      <c r="AP14" s="263"/>
      <c r="AQ14" s="264">
        <f t="shared" si="0"/>
        <v>247.39016832606029</v>
      </c>
      <c r="AR14" s="263"/>
      <c r="AS14" s="283"/>
      <c r="AT14" s="283"/>
      <c r="AU14" s="283"/>
      <c r="AV14" s="283"/>
      <c r="AW14" s="283"/>
      <c r="AX14" s="283"/>
      <c r="AY14" s="283"/>
      <c r="AZ14" s="283"/>
      <c r="BA14" s="283"/>
      <c r="BB14" s="283"/>
      <c r="BC14" s="283"/>
      <c r="BD14" s="283"/>
      <c r="BE14" s="283"/>
      <c r="BF14" s="283"/>
      <c r="BG14" s="283"/>
      <c r="BH14" s="283"/>
      <c r="BI14" s="283"/>
      <c r="BJ14" s="283"/>
      <c r="BK14" s="283"/>
      <c r="BL14" s="283"/>
      <c r="BM14" s="283"/>
      <c r="BN14" s="283"/>
      <c r="BO14" s="283"/>
      <c r="BP14" s="283"/>
      <c r="BQ14" s="283"/>
      <c r="BR14" s="283"/>
      <c r="BS14" s="283"/>
      <c r="BT14" s="283"/>
      <c r="BU14" s="283"/>
      <c r="BV14" s="283"/>
      <c r="BW14" s="283"/>
      <c r="BX14" s="283"/>
      <c r="BY14" s="283"/>
      <c r="BZ14" s="283"/>
    </row>
    <row r="15" spans="1:78" s="292" customFormat="1" ht="69" customHeight="1">
      <c r="A15" s="285" t="str">
        <f>'[2]1'!A23</f>
        <v>0.3</v>
      </c>
      <c r="B15" s="286" t="str">
        <f>'[2]1'!B23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15" s="254" t="str">
        <f>'[2]1'!C23</f>
        <v>Г</v>
      </c>
      <c r="D15" s="287" t="s">
        <v>798</v>
      </c>
      <c r="E15" s="287" t="s">
        <v>798</v>
      </c>
      <c r="F15" s="287" t="s">
        <v>798</v>
      </c>
      <c r="G15" s="287" t="s">
        <v>798</v>
      </c>
      <c r="H15" s="288">
        <v>0</v>
      </c>
      <c r="I15" s="289" t="s">
        <v>798</v>
      </c>
      <c r="J15" s="290">
        <v>0</v>
      </c>
      <c r="K15" s="259">
        <f t="shared" si="1"/>
        <v>0</v>
      </c>
      <c r="L15" s="288" t="s">
        <v>798</v>
      </c>
      <c r="M15" s="288" t="s">
        <v>798</v>
      </c>
      <c r="N15" s="288" t="s">
        <v>798</v>
      </c>
      <c r="O15" s="288" t="s">
        <v>798</v>
      </c>
      <c r="P15" s="288">
        <f t="shared" si="2"/>
        <v>0</v>
      </c>
      <c r="Q15" s="288">
        <f>Q68</f>
        <v>0</v>
      </c>
      <c r="R15" s="272">
        <f>R68</f>
        <v>0</v>
      </c>
      <c r="S15" s="288">
        <f>S68</f>
        <v>0</v>
      </c>
      <c r="T15" s="288">
        <f>T68</f>
        <v>0</v>
      </c>
      <c r="U15" s="258">
        <f t="shared" si="3"/>
        <v>0</v>
      </c>
      <c r="V15" s="258">
        <f t="shared" si="4"/>
        <v>0</v>
      </c>
      <c r="W15" s="258">
        <f t="shared" si="5"/>
        <v>0</v>
      </c>
      <c r="X15" s="258">
        <f t="shared" si="6"/>
        <v>0</v>
      </c>
      <c r="Y15" s="290" t="s">
        <v>798</v>
      </c>
      <c r="Z15" s="290" t="s">
        <v>798</v>
      </c>
      <c r="AA15" s="290">
        <v>0</v>
      </c>
      <c r="AB15" s="290" t="s">
        <v>798</v>
      </c>
      <c r="AC15" s="288">
        <f>AC68</f>
        <v>0</v>
      </c>
      <c r="AD15" s="288">
        <v>0</v>
      </c>
      <c r="AE15" s="288">
        <v>0</v>
      </c>
      <c r="AF15" s="288">
        <v>0</v>
      </c>
      <c r="AG15" s="288">
        <v>0</v>
      </c>
      <c r="AH15" s="288">
        <v>0</v>
      </c>
      <c r="AI15" s="288">
        <f>AI68</f>
        <v>0</v>
      </c>
      <c r="AJ15" s="288">
        <v>0</v>
      </c>
      <c r="AK15" s="288">
        <f>AK68</f>
        <v>0</v>
      </c>
      <c r="AL15" s="288">
        <v>0</v>
      </c>
      <c r="AM15" s="288">
        <f>AM68</f>
        <v>0</v>
      </c>
      <c r="AN15" s="288">
        <f>AN68</f>
        <v>0</v>
      </c>
      <c r="AO15" s="290" t="str">
        <f>AO68</f>
        <v>нд</v>
      </c>
      <c r="AP15" s="263"/>
      <c r="AQ15" s="264">
        <f t="shared" si="0"/>
        <v>0</v>
      </c>
      <c r="AR15" s="263"/>
      <c r="AS15" s="291"/>
      <c r="AT15" s="291"/>
      <c r="AU15" s="291"/>
      <c r="AV15" s="291"/>
      <c r="AW15" s="291"/>
      <c r="AX15" s="291"/>
      <c r="AY15" s="291"/>
      <c r="AZ15" s="291"/>
      <c r="BA15" s="291"/>
      <c r="BB15" s="291"/>
      <c r="BC15" s="291"/>
      <c r="BD15" s="291"/>
      <c r="BE15" s="291"/>
      <c r="BF15" s="291"/>
      <c r="BG15" s="291"/>
      <c r="BH15" s="291"/>
      <c r="BI15" s="291"/>
      <c r="BJ15" s="291"/>
      <c r="BK15" s="291"/>
      <c r="BL15" s="291"/>
      <c r="BM15" s="291"/>
      <c r="BN15" s="291"/>
      <c r="BO15" s="291"/>
      <c r="BP15" s="291"/>
      <c r="BQ15" s="291"/>
      <c r="BR15" s="291"/>
      <c r="BS15" s="291"/>
      <c r="BT15" s="291"/>
      <c r="BU15" s="291"/>
      <c r="BV15" s="291"/>
      <c r="BW15" s="291"/>
      <c r="BX15" s="291"/>
      <c r="BY15" s="291"/>
      <c r="BZ15" s="291"/>
    </row>
    <row r="16" spans="1:78" s="301" customFormat="1" ht="37.5" customHeight="1">
      <c r="A16" s="293" t="str">
        <f>'[2]1'!A24</f>
        <v>0.4</v>
      </c>
      <c r="B16" s="294" t="str">
        <f>'[2]1'!B24</f>
        <v>Прочее новое строительство объектов электросетевого хозяйства, всего</v>
      </c>
      <c r="C16" s="254" t="str">
        <f>'[2]1'!C24</f>
        <v>Г</v>
      </c>
      <c r="D16" s="295" t="s">
        <v>798</v>
      </c>
      <c r="E16" s="295" t="s">
        <v>798</v>
      </c>
      <c r="F16" s="295" t="s">
        <v>798</v>
      </c>
      <c r="G16" s="295" t="s">
        <v>798</v>
      </c>
      <c r="H16" s="296">
        <f>H71</f>
        <v>1.86584496</v>
      </c>
      <c r="I16" s="297" t="s">
        <v>798</v>
      </c>
      <c r="J16" s="298">
        <v>0</v>
      </c>
      <c r="K16" s="259">
        <f t="shared" si="1"/>
        <v>16.812023310000001</v>
      </c>
      <c r="L16" s="296">
        <f t="shared" ref="L16:T16" si="7">L71</f>
        <v>0</v>
      </c>
      <c r="M16" s="296">
        <f t="shared" si="7"/>
        <v>0</v>
      </c>
      <c r="N16" s="296">
        <f t="shared" si="7"/>
        <v>0</v>
      </c>
      <c r="O16" s="296">
        <f t="shared" si="7"/>
        <v>0</v>
      </c>
      <c r="P16" s="296">
        <f t="shared" si="2"/>
        <v>0</v>
      </c>
      <c r="Q16" s="296">
        <f t="shared" si="7"/>
        <v>0</v>
      </c>
      <c r="R16" s="272">
        <f t="shared" si="7"/>
        <v>0</v>
      </c>
      <c r="S16" s="296">
        <f t="shared" si="7"/>
        <v>0</v>
      </c>
      <c r="T16" s="296">
        <f t="shared" si="7"/>
        <v>0</v>
      </c>
      <c r="U16" s="258">
        <f t="shared" si="3"/>
        <v>1.86584496</v>
      </c>
      <c r="V16" s="258">
        <f t="shared" si="4"/>
        <v>16.812023310000001</v>
      </c>
      <c r="W16" s="258">
        <f t="shared" si="5"/>
        <v>1.86584496</v>
      </c>
      <c r="X16" s="258">
        <f t="shared" si="6"/>
        <v>16.812023310000001</v>
      </c>
      <c r="Y16" s="298" t="s">
        <v>798</v>
      </c>
      <c r="Z16" s="298" t="s">
        <v>798</v>
      </c>
      <c r="AA16" s="298">
        <v>0</v>
      </c>
      <c r="AB16" s="298" t="s">
        <v>798</v>
      </c>
      <c r="AC16" s="296">
        <f>AC71</f>
        <v>7.4770464699999994</v>
      </c>
      <c r="AD16" s="296">
        <v>0</v>
      </c>
      <c r="AE16" s="296">
        <f>AE71</f>
        <v>0</v>
      </c>
      <c r="AF16" s="296">
        <v>0</v>
      </c>
      <c r="AG16" s="296">
        <f>AG71</f>
        <v>0</v>
      </c>
      <c r="AH16" s="296">
        <v>0</v>
      </c>
      <c r="AI16" s="296">
        <f>AI71</f>
        <v>3.8383090800000002</v>
      </c>
      <c r="AJ16" s="296">
        <v>0</v>
      </c>
      <c r="AK16" s="296">
        <f>AK71</f>
        <v>5.4966677599999993</v>
      </c>
      <c r="AL16" s="296">
        <v>0</v>
      </c>
      <c r="AM16" s="296">
        <f>AM71</f>
        <v>16.812023310000001</v>
      </c>
      <c r="AN16" s="299">
        <f>AN71</f>
        <v>0</v>
      </c>
      <c r="AO16" s="298" t="str">
        <f>AO71</f>
        <v>нд</v>
      </c>
      <c r="AP16" s="263"/>
      <c r="AQ16" s="264">
        <f t="shared" si="0"/>
        <v>16.812023310000001</v>
      </c>
      <c r="AR16" s="263"/>
      <c r="AS16" s="300"/>
      <c r="AT16" s="300"/>
      <c r="AU16" s="300"/>
      <c r="AV16" s="300"/>
      <c r="AW16" s="300"/>
      <c r="AX16" s="300"/>
      <c r="AY16" s="300"/>
      <c r="AZ16" s="300"/>
      <c r="BA16" s="300"/>
      <c r="BB16" s="300"/>
      <c r="BC16" s="300"/>
      <c r="BD16" s="300"/>
      <c r="BE16" s="300"/>
      <c r="BF16" s="300"/>
      <c r="BG16" s="300"/>
      <c r="BH16" s="300"/>
      <c r="BI16" s="300"/>
      <c r="BJ16" s="300"/>
      <c r="BK16" s="300"/>
      <c r="BL16" s="300"/>
      <c r="BM16" s="300"/>
      <c r="BN16" s="300"/>
      <c r="BO16" s="300"/>
      <c r="BP16" s="300"/>
      <c r="BQ16" s="300"/>
      <c r="BR16" s="300"/>
      <c r="BS16" s="300"/>
      <c r="BT16" s="300"/>
      <c r="BU16" s="300"/>
      <c r="BV16" s="300"/>
      <c r="BW16" s="300"/>
      <c r="BX16" s="300"/>
      <c r="BY16" s="300"/>
      <c r="BZ16" s="300"/>
    </row>
    <row r="17" spans="1:78" s="309" customFormat="1" ht="37.5" customHeight="1">
      <c r="A17" s="302" t="str">
        <f>'[2]1'!A25</f>
        <v>0.5</v>
      </c>
      <c r="B17" s="303" t="str">
        <f>'[2]1'!B25</f>
        <v>Покупка земельных участков для целей реализации инвестиционных проектов, всего</v>
      </c>
      <c r="C17" s="254" t="str">
        <f>'[2]1'!C25</f>
        <v>Г</v>
      </c>
      <c r="D17" s="304" t="s">
        <v>798</v>
      </c>
      <c r="E17" s="304" t="s">
        <v>798</v>
      </c>
      <c r="F17" s="304" t="s">
        <v>798</v>
      </c>
      <c r="G17" s="304" t="s">
        <v>798</v>
      </c>
      <c r="H17" s="305">
        <v>0</v>
      </c>
      <c r="I17" s="306" t="s">
        <v>798</v>
      </c>
      <c r="J17" s="307">
        <v>0</v>
      </c>
      <c r="K17" s="259">
        <f t="shared" si="1"/>
        <v>0</v>
      </c>
      <c r="L17" s="305" t="s">
        <v>798</v>
      </c>
      <c r="M17" s="305" t="s">
        <v>798</v>
      </c>
      <c r="N17" s="305" t="s">
        <v>798</v>
      </c>
      <c r="O17" s="305" t="s">
        <v>798</v>
      </c>
      <c r="P17" s="305">
        <f t="shared" si="2"/>
        <v>0</v>
      </c>
      <c r="Q17" s="305" t="str">
        <f t="shared" ref="Q17:T18" si="8">Q77</f>
        <v>нд</v>
      </c>
      <c r="R17" s="272" t="str">
        <f t="shared" si="8"/>
        <v>нд</v>
      </c>
      <c r="S17" s="305" t="str">
        <f t="shared" si="8"/>
        <v>нд</v>
      </c>
      <c r="T17" s="305" t="str">
        <f t="shared" si="8"/>
        <v>нд</v>
      </c>
      <c r="U17" s="258">
        <f t="shared" si="3"/>
        <v>0</v>
      </c>
      <c r="V17" s="258">
        <f t="shared" si="4"/>
        <v>0</v>
      </c>
      <c r="W17" s="258">
        <f t="shared" si="5"/>
        <v>0</v>
      </c>
      <c r="X17" s="258">
        <f t="shared" si="6"/>
        <v>0</v>
      </c>
      <c r="Y17" s="307" t="s">
        <v>798</v>
      </c>
      <c r="Z17" s="307" t="s">
        <v>798</v>
      </c>
      <c r="AA17" s="307">
        <v>0</v>
      </c>
      <c r="AB17" s="307" t="s">
        <v>798</v>
      </c>
      <c r="AC17" s="305">
        <f>AC77</f>
        <v>0</v>
      </c>
      <c r="AD17" s="305">
        <v>0</v>
      </c>
      <c r="AE17" s="305">
        <v>0</v>
      </c>
      <c r="AF17" s="305">
        <v>0</v>
      </c>
      <c r="AG17" s="305">
        <v>0</v>
      </c>
      <c r="AH17" s="305">
        <v>0</v>
      </c>
      <c r="AI17" s="305">
        <f>AI77</f>
        <v>0</v>
      </c>
      <c r="AJ17" s="305">
        <v>0</v>
      </c>
      <c r="AK17" s="305">
        <f>AK77</f>
        <v>0</v>
      </c>
      <c r="AL17" s="305">
        <v>0</v>
      </c>
      <c r="AM17" s="305">
        <f t="shared" ref="AM17:AO18" si="9">AM77</f>
        <v>0</v>
      </c>
      <c r="AN17" s="305">
        <f t="shared" si="9"/>
        <v>0</v>
      </c>
      <c r="AO17" s="307" t="str">
        <f t="shared" si="9"/>
        <v>нд</v>
      </c>
      <c r="AP17" s="263"/>
      <c r="AQ17" s="264">
        <f t="shared" si="0"/>
        <v>0</v>
      </c>
      <c r="AR17" s="263"/>
      <c r="AS17" s="308"/>
      <c r="AT17" s="308"/>
      <c r="AU17" s="308"/>
      <c r="AV17" s="308"/>
      <c r="AW17" s="308"/>
      <c r="AX17" s="308"/>
      <c r="AY17" s="308"/>
      <c r="AZ17" s="308"/>
      <c r="BA17" s="308"/>
      <c r="BB17" s="308"/>
      <c r="BC17" s="308"/>
      <c r="BD17" s="308"/>
      <c r="BE17" s="308"/>
      <c r="BF17" s="308"/>
      <c r="BG17" s="308"/>
      <c r="BH17" s="308"/>
      <c r="BI17" s="308"/>
      <c r="BJ17" s="308"/>
      <c r="BK17" s="308"/>
      <c r="BL17" s="308"/>
      <c r="BM17" s="308"/>
      <c r="BN17" s="308"/>
      <c r="BO17" s="308"/>
      <c r="BP17" s="308"/>
      <c r="BQ17" s="308"/>
      <c r="BR17" s="308"/>
      <c r="BS17" s="308"/>
      <c r="BT17" s="308"/>
      <c r="BU17" s="308"/>
      <c r="BV17" s="308"/>
      <c r="BW17" s="308"/>
      <c r="BX17" s="308"/>
      <c r="BY17" s="308"/>
      <c r="BZ17" s="308"/>
    </row>
    <row r="18" spans="1:78" s="318" customFormat="1" ht="37.5" customHeight="1">
      <c r="A18" s="310" t="str">
        <f>'[2]1'!A26</f>
        <v>0.6</v>
      </c>
      <c r="B18" s="311" t="str">
        <f>'[2]1'!B26</f>
        <v>Прочие инвестиционные проекты, всего</v>
      </c>
      <c r="C18" s="254" t="str">
        <f>'[2]1'!C26</f>
        <v>Г</v>
      </c>
      <c r="D18" s="312" t="s">
        <v>798</v>
      </c>
      <c r="E18" s="312" t="s">
        <v>798</v>
      </c>
      <c r="F18" s="312" t="s">
        <v>798</v>
      </c>
      <c r="G18" s="312" t="s">
        <v>798</v>
      </c>
      <c r="H18" s="313">
        <f>H78</f>
        <v>0</v>
      </c>
      <c r="I18" s="314" t="s">
        <v>798</v>
      </c>
      <c r="J18" s="315">
        <v>0</v>
      </c>
      <c r="K18" s="259">
        <f t="shared" si="1"/>
        <v>61.032789039146621</v>
      </c>
      <c r="L18" s="313">
        <f>L78</f>
        <v>0</v>
      </c>
      <c r="M18" s="313">
        <f>M78</f>
        <v>0</v>
      </c>
      <c r="N18" s="313">
        <f>N78</f>
        <v>0</v>
      </c>
      <c r="O18" s="313">
        <f>O78</f>
        <v>0</v>
      </c>
      <c r="P18" s="313">
        <f t="shared" si="2"/>
        <v>0</v>
      </c>
      <c r="Q18" s="313">
        <f t="shared" si="8"/>
        <v>0</v>
      </c>
      <c r="R18" s="272">
        <f t="shared" si="8"/>
        <v>0</v>
      </c>
      <c r="S18" s="313">
        <f t="shared" si="8"/>
        <v>0</v>
      </c>
      <c r="T18" s="313">
        <f t="shared" si="8"/>
        <v>0</v>
      </c>
      <c r="U18" s="258">
        <f t="shared" si="3"/>
        <v>0</v>
      </c>
      <c r="V18" s="258">
        <f t="shared" si="4"/>
        <v>61.032789039146621</v>
      </c>
      <c r="W18" s="258">
        <f t="shared" si="5"/>
        <v>0</v>
      </c>
      <c r="X18" s="258">
        <f t="shared" si="6"/>
        <v>61.032789039146621</v>
      </c>
      <c r="Y18" s="315" t="s">
        <v>798</v>
      </c>
      <c r="Z18" s="315" t="s">
        <v>798</v>
      </c>
      <c r="AA18" s="315">
        <v>0</v>
      </c>
      <c r="AB18" s="315" t="s">
        <v>798</v>
      </c>
      <c r="AC18" s="313">
        <f>AC78</f>
        <v>7.813330488888889</v>
      </c>
      <c r="AD18" s="313">
        <v>0</v>
      </c>
      <c r="AE18" s="313">
        <f>AE78</f>
        <v>20.15729247999997</v>
      </c>
      <c r="AF18" s="313">
        <v>0</v>
      </c>
      <c r="AG18" s="313">
        <f>AG78</f>
        <v>7.77574082318222</v>
      </c>
      <c r="AH18" s="313">
        <v>0</v>
      </c>
      <c r="AI18" s="313">
        <f>AI78</f>
        <v>7.0225494741560937</v>
      </c>
      <c r="AJ18" s="313">
        <v>0</v>
      </c>
      <c r="AK18" s="313">
        <f>AK78</f>
        <v>18.263875772919441</v>
      </c>
      <c r="AL18" s="313">
        <v>0</v>
      </c>
      <c r="AM18" s="313">
        <f t="shared" si="9"/>
        <v>61.032789039146621</v>
      </c>
      <c r="AN18" s="316">
        <f t="shared" si="9"/>
        <v>0</v>
      </c>
      <c r="AO18" s="315" t="str">
        <f t="shared" si="9"/>
        <v>нд</v>
      </c>
      <c r="AP18" s="263"/>
      <c r="AQ18" s="264">
        <f t="shared" si="0"/>
        <v>61.032789039146614</v>
      </c>
      <c r="AR18" s="263"/>
      <c r="AS18" s="317"/>
      <c r="AT18" s="317"/>
      <c r="AU18" s="317"/>
      <c r="AV18" s="317"/>
      <c r="AW18" s="317"/>
      <c r="AX18" s="317"/>
      <c r="AY18" s="317"/>
      <c r="AZ18" s="317"/>
      <c r="BA18" s="317"/>
      <c r="BB18" s="317"/>
      <c r="BC18" s="317"/>
      <c r="BD18" s="317"/>
      <c r="BE18" s="317"/>
      <c r="BF18" s="317"/>
      <c r="BG18" s="317"/>
      <c r="BH18" s="317"/>
      <c r="BI18" s="317"/>
      <c r="BJ18" s="317"/>
      <c r="BK18" s="317"/>
      <c r="BL18" s="317"/>
      <c r="BM18" s="317"/>
      <c r="BN18" s="317"/>
      <c r="BO18" s="317"/>
      <c r="BP18" s="317"/>
      <c r="BQ18" s="317"/>
      <c r="BR18" s="317"/>
      <c r="BS18" s="317"/>
      <c r="BT18" s="317"/>
      <c r="BU18" s="317"/>
      <c r="BV18" s="317"/>
      <c r="BW18" s="317"/>
      <c r="BX18" s="317"/>
      <c r="BY18" s="317"/>
      <c r="BZ18" s="317"/>
    </row>
    <row r="19" spans="1:78" s="221" customFormat="1" ht="26.25" customHeight="1">
      <c r="A19" s="319">
        <f>'[2]1'!A27</f>
        <v>0</v>
      </c>
      <c r="B19" s="320">
        <f>'[2]1'!B27</f>
        <v>0</v>
      </c>
      <c r="C19" s="254">
        <f>'[2]1'!C27</f>
        <v>0</v>
      </c>
      <c r="D19" s="321" t="s">
        <v>798</v>
      </c>
      <c r="E19" s="321" t="s">
        <v>798</v>
      </c>
      <c r="F19" s="321" t="s">
        <v>798</v>
      </c>
      <c r="G19" s="321" t="s">
        <v>798</v>
      </c>
      <c r="H19" s="322" t="s">
        <v>798</v>
      </c>
      <c r="I19" s="323" t="s">
        <v>798</v>
      </c>
      <c r="J19" s="324">
        <v>0</v>
      </c>
      <c r="K19" s="259" t="str">
        <f t="shared" si="1"/>
        <v>нд</v>
      </c>
      <c r="L19" s="324" t="s">
        <v>798</v>
      </c>
      <c r="M19" s="324" t="s">
        <v>798</v>
      </c>
      <c r="N19" s="324" t="s">
        <v>798</v>
      </c>
      <c r="O19" s="324" t="s">
        <v>798</v>
      </c>
      <c r="P19" s="322" t="str">
        <f t="shared" si="2"/>
        <v>нд</v>
      </c>
      <c r="Q19" s="322" t="s">
        <v>798</v>
      </c>
      <c r="R19" s="272" t="s">
        <v>798</v>
      </c>
      <c r="S19" s="322" t="s">
        <v>798</v>
      </c>
      <c r="T19" s="322" t="s">
        <v>798</v>
      </c>
      <c r="U19" s="258" t="str">
        <f t="shared" si="3"/>
        <v>нд</v>
      </c>
      <c r="V19" s="258" t="str">
        <f t="shared" si="4"/>
        <v>нд</v>
      </c>
      <c r="W19" s="258" t="str">
        <f t="shared" si="5"/>
        <v>нд</v>
      </c>
      <c r="X19" s="258" t="str">
        <f t="shared" si="6"/>
        <v>нд</v>
      </c>
      <c r="Y19" s="324" t="s">
        <v>798</v>
      </c>
      <c r="Z19" s="324" t="s">
        <v>798</v>
      </c>
      <c r="AA19" s="324">
        <v>0</v>
      </c>
      <c r="AB19" s="324" t="s">
        <v>798</v>
      </c>
      <c r="AC19" s="322" t="s">
        <v>798</v>
      </c>
      <c r="AD19" s="322">
        <v>0</v>
      </c>
      <c r="AE19" s="322" t="s">
        <v>798</v>
      </c>
      <c r="AF19" s="322">
        <v>0</v>
      </c>
      <c r="AG19" s="322" t="s">
        <v>798</v>
      </c>
      <c r="AH19" s="322">
        <v>0</v>
      </c>
      <c r="AI19" s="322" t="s">
        <v>798</v>
      </c>
      <c r="AJ19" s="322">
        <v>0</v>
      </c>
      <c r="AK19" s="322" t="s">
        <v>798</v>
      </c>
      <c r="AL19" s="322">
        <v>0</v>
      </c>
      <c r="AM19" s="322" t="s">
        <v>798</v>
      </c>
      <c r="AN19" s="272" t="s">
        <v>798</v>
      </c>
      <c r="AO19" s="324" t="s">
        <v>798</v>
      </c>
      <c r="AP19" s="263"/>
      <c r="AQ19" s="264" t="e">
        <f t="shared" si="0"/>
        <v>#VALUE!</v>
      </c>
      <c r="AR19" s="263"/>
      <c r="AS19" s="325"/>
      <c r="AT19" s="325"/>
      <c r="AU19" s="325"/>
      <c r="AV19" s="325"/>
      <c r="AW19" s="325"/>
      <c r="AX19" s="325"/>
      <c r="AY19" s="325"/>
      <c r="AZ19" s="325"/>
      <c r="BA19" s="325"/>
      <c r="BB19" s="325"/>
      <c r="BC19" s="325"/>
      <c r="BD19" s="325"/>
      <c r="BE19" s="325"/>
      <c r="BF19" s="325"/>
      <c r="BG19" s="325"/>
      <c r="BH19" s="325"/>
      <c r="BI19" s="325"/>
      <c r="BJ19" s="325"/>
      <c r="BK19" s="325"/>
      <c r="BL19" s="325"/>
      <c r="BM19" s="325"/>
      <c r="BN19" s="325"/>
      <c r="BO19" s="325"/>
      <c r="BP19" s="325"/>
      <c r="BQ19" s="325"/>
      <c r="BR19" s="325"/>
      <c r="BS19" s="325"/>
      <c r="BT19" s="325"/>
      <c r="BU19" s="325"/>
      <c r="BV19" s="325"/>
      <c r="BW19" s="325"/>
      <c r="BX19" s="325"/>
      <c r="BY19" s="325"/>
      <c r="BZ19" s="325"/>
    </row>
    <row r="20" spans="1:78" s="221" customFormat="1" ht="35.25" customHeight="1">
      <c r="A20" s="319" t="str">
        <f>'[2]1'!A28</f>
        <v>1</v>
      </c>
      <c r="B20" s="320" t="str">
        <f>'[2]1'!B28</f>
        <v>Томская область, город Северск</v>
      </c>
      <c r="C20" s="254" t="str">
        <f>'[2]1'!C28</f>
        <v>Г</v>
      </c>
      <c r="D20" s="321" t="s">
        <v>798</v>
      </c>
      <c r="E20" s="321" t="s">
        <v>798</v>
      </c>
      <c r="F20" s="321" t="s">
        <v>798</v>
      </c>
      <c r="G20" s="321" t="s">
        <v>798</v>
      </c>
      <c r="H20" s="322" t="s">
        <v>798</v>
      </c>
      <c r="I20" s="323" t="s">
        <v>798</v>
      </c>
      <c r="J20" s="324">
        <v>0</v>
      </c>
      <c r="K20" s="259" t="str">
        <f t="shared" si="1"/>
        <v>нд</v>
      </c>
      <c r="L20" s="324" t="s">
        <v>798</v>
      </c>
      <c r="M20" s="324" t="s">
        <v>798</v>
      </c>
      <c r="N20" s="324" t="s">
        <v>798</v>
      </c>
      <c r="O20" s="324" t="s">
        <v>798</v>
      </c>
      <c r="P20" s="322" t="str">
        <f t="shared" si="2"/>
        <v>нд</v>
      </c>
      <c r="Q20" s="322" t="s">
        <v>798</v>
      </c>
      <c r="R20" s="272" t="s">
        <v>798</v>
      </c>
      <c r="S20" s="322" t="s">
        <v>798</v>
      </c>
      <c r="T20" s="322" t="s">
        <v>798</v>
      </c>
      <c r="U20" s="258" t="str">
        <f t="shared" si="3"/>
        <v>нд</v>
      </c>
      <c r="V20" s="258" t="str">
        <f t="shared" si="4"/>
        <v>нд</v>
      </c>
      <c r="W20" s="258" t="str">
        <f t="shared" si="5"/>
        <v>нд</v>
      </c>
      <c r="X20" s="258" t="str">
        <f t="shared" si="6"/>
        <v>нд</v>
      </c>
      <c r="Y20" s="324" t="s">
        <v>798</v>
      </c>
      <c r="Z20" s="324" t="s">
        <v>798</v>
      </c>
      <c r="AA20" s="324">
        <v>0</v>
      </c>
      <c r="AB20" s="324" t="s">
        <v>798</v>
      </c>
      <c r="AC20" s="322" t="s">
        <v>798</v>
      </c>
      <c r="AD20" s="322">
        <v>0</v>
      </c>
      <c r="AE20" s="322" t="s">
        <v>798</v>
      </c>
      <c r="AF20" s="322">
        <v>0</v>
      </c>
      <c r="AG20" s="322" t="s">
        <v>798</v>
      </c>
      <c r="AH20" s="322">
        <v>0</v>
      </c>
      <c r="AI20" s="322" t="s">
        <v>798</v>
      </c>
      <c r="AJ20" s="322">
        <v>0</v>
      </c>
      <c r="AK20" s="322" t="s">
        <v>798</v>
      </c>
      <c r="AL20" s="322">
        <v>0</v>
      </c>
      <c r="AM20" s="322" t="s">
        <v>798</v>
      </c>
      <c r="AN20" s="272" t="s">
        <v>798</v>
      </c>
      <c r="AO20" s="324" t="s">
        <v>798</v>
      </c>
      <c r="AP20" s="263"/>
      <c r="AQ20" s="264" t="e">
        <f t="shared" si="0"/>
        <v>#VALUE!</v>
      </c>
      <c r="AR20" s="263"/>
      <c r="AS20" s="325"/>
      <c r="AT20" s="325"/>
      <c r="AU20" s="325"/>
      <c r="AV20" s="325"/>
      <c r="AW20" s="325"/>
      <c r="AX20" s="325"/>
      <c r="AY20" s="325"/>
      <c r="AZ20" s="325"/>
      <c r="BA20" s="325"/>
      <c r="BB20" s="325"/>
      <c r="BC20" s="325"/>
      <c r="BD20" s="325"/>
      <c r="BE20" s="325"/>
      <c r="BF20" s="325"/>
      <c r="BG20" s="325"/>
      <c r="BH20" s="325"/>
      <c r="BI20" s="325"/>
      <c r="BJ20" s="325"/>
      <c r="BK20" s="325"/>
      <c r="BL20" s="325"/>
      <c r="BM20" s="325"/>
      <c r="BN20" s="325"/>
      <c r="BO20" s="325"/>
      <c r="BP20" s="325"/>
      <c r="BQ20" s="325"/>
      <c r="BR20" s="325"/>
      <c r="BS20" s="325"/>
      <c r="BT20" s="325"/>
      <c r="BU20" s="325"/>
      <c r="BV20" s="325"/>
      <c r="BW20" s="325"/>
      <c r="BX20" s="325"/>
      <c r="BY20" s="325"/>
      <c r="BZ20" s="325"/>
    </row>
    <row r="21" spans="1:78" s="221" customFormat="1" ht="34.5" customHeight="1">
      <c r="A21" s="319" t="str">
        <f>'[2]1'!A29</f>
        <v>1.1</v>
      </c>
      <c r="B21" s="320" t="str">
        <f>'[2]1'!B29</f>
        <v>Технологическое присоединение, всего, в том числе:</v>
      </c>
      <c r="C21" s="254" t="str">
        <f>'[2]1'!C29</f>
        <v>Г</v>
      </c>
      <c r="D21" s="326" t="s">
        <v>798</v>
      </c>
      <c r="E21" s="326" t="s">
        <v>798</v>
      </c>
      <c r="F21" s="326" t="s">
        <v>798</v>
      </c>
      <c r="G21" s="326" t="s">
        <v>798</v>
      </c>
      <c r="H21" s="272">
        <f>H22+H26+H29+H34</f>
        <v>0.31297609000000004</v>
      </c>
      <c r="I21" s="327" t="s">
        <v>798</v>
      </c>
      <c r="J21" s="328">
        <v>0</v>
      </c>
      <c r="K21" s="259">
        <f t="shared" si="1"/>
        <v>3.2293156199999999</v>
      </c>
      <c r="L21" s="328">
        <f>L22+L26+L29+L34</f>
        <v>0</v>
      </c>
      <c r="M21" s="328">
        <f>M22+M26+M29+M34</f>
        <v>0</v>
      </c>
      <c r="N21" s="328">
        <f>N22+N26+N29+N34</f>
        <v>0</v>
      </c>
      <c r="O21" s="328">
        <f>O22+O26+O29+O34</f>
        <v>0</v>
      </c>
      <c r="P21" s="322">
        <f t="shared" si="2"/>
        <v>0</v>
      </c>
      <c r="Q21" s="329">
        <f>Q22+Q34</f>
        <v>0</v>
      </c>
      <c r="R21" s="329">
        <f>R22+R34</f>
        <v>0</v>
      </c>
      <c r="S21" s="329">
        <f>S22+S34</f>
        <v>0</v>
      </c>
      <c r="T21" s="329">
        <f>T22+T34</f>
        <v>0</v>
      </c>
      <c r="U21" s="258">
        <f t="shared" si="3"/>
        <v>0.31297609000000004</v>
      </c>
      <c r="V21" s="258">
        <f t="shared" si="4"/>
        <v>3.2293156199999999</v>
      </c>
      <c r="W21" s="258">
        <f t="shared" si="5"/>
        <v>0.31297609000000004</v>
      </c>
      <c r="X21" s="258">
        <f t="shared" si="6"/>
        <v>3.2293156199999999</v>
      </c>
      <c r="Y21" s="328" t="s">
        <v>798</v>
      </c>
      <c r="Z21" s="328" t="s">
        <v>798</v>
      </c>
      <c r="AA21" s="328">
        <v>0</v>
      </c>
      <c r="AB21" s="328" t="s">
        <v>798</v>
      </c>
      <c r="AC21" s="272">
        <f>AC22+AC26+AC29+AC34</f>
        <v>0</v>
      </c>
      <c r="AD21" s="272">
        <v>0</v>
      </c>
      <c r="AE21" s="272">
        <f>AE22+AE26+AE29+AE34</f>
        <v>7.4348929999999994E-2</v>
      </c>
      <c r="AF21" s="272">
        <v>0</v>
      </c>
      <c r="AG21" s="272">
        <f>AG22+AG26+AG29+AG34</f>
        <v>3.1549666899999997</v>
      </c>
      <c r="AH21" s="272">
        <v>0</v>
      </c>
      <c r="AI21" s="272">
        <f>AI22+AI26+AI29+AI34</f>
        <v>0</v>
      </c>
      <c r="AJ21" s="272">
        <v>0</v>
      </c>
      <c r="AK21" s="272">
        <f>AK22+AK26+AK29+AK34</f>
        <v>0</v>
      </c>
      <c r="AL21" s="272">
        <v>0</v>
      </c>
      <c r="AM21" s="272">
        <f>AM22+AM26+AM29+AM34</f>
        <v>3.2293156199999999</v>
      </c>
      <c r="AN21" s="272">
        <f>AN22+AN26+AN29+AN34</f>
        <v>0</v>
      </c>
      <c r="AO21" s="324" t="s">
        <v>798</v>
      </c>
      <c r="AP21" s="263"/>
      <c r="AQ21" s="264">
        <f t="shared" si="0"/>
        <v>3.2293156199999999</v>
      </c>
      <c r="AR21" s="263"/>
      <c r="AS21" s="325"/>
      <c r="AT21" s="325"/>
      <c r="AU21" s="325"/>
      <c r="AV21" s="325"/>
      <c r="AW21" s="325"/>
      <c r="AX21" s="325"/>
      <c r="AY21" s="325"/>
      <c r="AZ21" s="325"/>
      <c r="BA21" s="325"/>
      <c r="BB21" s="325"/>
      <c r="BC21" s="325"/>
      <c r="BD21" s="325"/>
      <c r="BE21" s="325"/>
      <c r="BF21" s="325"/>
      <c r="BG21" s="325"/>
      <c r="BH21" s="325"/>
      <c r="BI21" s="325"/>
      <c r="BJ21" s="325"/>
      <c r="BK21" s="325"/>
      <c r="BL21" s="325"/>
      <c r="BM21" s="325"/>
      <c r="BN21" s="325"/>
      <c r="BO21" s="325"/>
      <c r="BP21" s="325"/>
      <c r="BQ21" s="325"/>
      <c r="BR21" s="325"/>
      <c r="BS21" s="325"/>
      <c r="BT21" s="325"/>
      <c r="BU21" s="325"/>
      <c r="BV21" s="325"/>
      <c r="BW21" s="325"/>
      <c r="BX21" s="325"/>
      <c r="BY21" s="325"/>
      <c r="BZ21" s="325"/>
    </row>
    <row r="22" spans="1:78" s="221" customFormat="1" ht="54.75" customHeight="1">
      <c r="A22" s="319" t="str">
        <f>'[2]1'!A30</f>
        <v>1.1.1</v>
      </c>
      <c r="B22" s="320" t="str">
        <f>'[2]1'!B30</f>
        <v>Технологическое присоединение энергопринимающих устройств потребителей, всего, в том числе:</v>
      </c>
      <c r="C22" s="254" t="str">
        <f>'[2]1'!C30</f>
        <v>Г</v>
      </c>
      <c r="D22" s="326" t="s">
        <v>798</v>
      </c>
      <c r="E22" s="326" t="s">
        <v>798</v>
      </c>
      <c r="F22" s="326" t="s">
        <v>798</v>
      </c>
      <c r="G22" s="326" t="s">
        <v>798</v>
      </c>
      <c r="H22" s="272">
        <f>H23+H24+H25</f>
        <v>0</v>
      </c>
      <c r="I22" s="327" t="s">
        <v>798</v>
      </c>
      <c r="J22" s="328">
        <v>0</v>
      </c>
      <c r="K22" s="259">
        <f t="shared" si="1"/>
        <v>0</v>
      </c>
      <c r="L22" s="328">
        <f>L23+L24+L25</f>
        <v>0</v>
      </c>
      <c r="M22" s="328">
        <f>M23+M24+M25</f>
        <v>0</v>
      </c>
      <c r="N22" s="328">
        <f>N23+N24+N25</f>
        <v>0</v>
      </c>
      <c r="O22" s="328">
        <f>O23+O24+O25</f>
        <v>0</v>
      </c>
      <c r="P22" s="322">
        <f t="shared" si="2"/>
        <v>0</v>
      </c>
      <c r="Q22" s="329">
        <f t="shared" ref="Q22:T23" si="10">Q23</f>
        <v>0</v>
      </c>
      <c r="R22" s="329">
        <f t="shared" si="10"/>
        <v>0</v>
      </c>
      <c r="S22" s="329">
        <f t="shared" si="10"/>
        <v>0</v>
      </c>
      <c r="T22" s="329">
        <f t="shared" si="10"/>
        <v>0</v>
      </c>
      <c r="U22" s="258">
        <f t="shared" si="3"/>
        <v>0</v>
      </c>
      <c r="V22" s="258">
        <f t="shared" si="4"/>
        <v>0</v>
      </c>
      <c r="W22" s="258">
        <f t="shared" si="5"/>
        <v>0</v>
      </c>
      <c r="X22" s="258">
        <f t="shared" si="6"/>
        <v>0</v>
      </c>
      <c r="Y22" s="328" t="s">
        <v>798</v>
      </c>
      <c r="Z22" s="328" t="s">
        <v>798</v>
      </c>
      <c r="AA22" s="328">
        <v>0</v>
      </c>
      <c r="AB22" s="328" t="s">
        <v>798</v>
      </c>
      <c r="AC22" s="272">
        <f>AC23+AC24+AC25</f>
        <v>0</v>
      </c>
      <c r="AD22" s="272">
        <v>0</v>
      </c>
      <c r="AE22" s="272">
        <f>AE23+AE24+AE25</f>
        <v>0</v>
      </c>
      <c r="AF22" s="272">
        <v>0</v>
      </c>
      <c r="AG22" s="272">
        <f>AG23+AG24+AG25</f>
        <v>0</v>
      </c>
      <c r="AH22" s="272">
        <v>0</v>
      </c>
      <c r="AI22" s="272">
        <f>AI23+AI24+AI25</f>
        <v>0</v>
      </c>
      <c r="AJ22" s="272">
        <v>0</v>
      </c>
      <c r="AK22" s="272">
        <f>AK23+AK24+AK25</f>
        <v>0</v>
      </c>
      <c r="AL22" s="272">
        <v>0</v>
      </c>
      <c r="AM22" s="272">
        <f>AM23+AM24+AM25</f>
        <v>0</v>
      </c>
      <c r="AN22" s="272">
        <f>AN23+AN24+AN25</f>
        <v>0</v>
      </c>
      <c r="AO22" s="324" t="s">
        <v>798</v>
      </c>
      <c r="AP22" s="263"/>
      <c r="AQ22" s="264">
        <f t="shared" si="0"/>
        <v>0</v>
      </c>
      <c r="AR22" s="263"/>
      <c r="AS22" s="325"/>
      <c r="AT22" s="325"/>
      <c r="AU22" s="325"/>
      <c r="AV22" s="325"/>
      <c r="AW22" s="325"/>
      <c r="AX22" s="325"/>
      <c r="AY22" s="325"/>
      <c r="AZ22" s="325"/>
      <c r="BA22" s="325"/>
      <c r="BB22" s="325"/>
      <c r="BC22" s="325"/>
      <c r="BD22" s="325"/>
      <c r="BE22" s="325"/>
      <c r="BF22" s="325"/>
      <c r="BG22" s="325"/>
      <c r="BH22" s="325"/>
      <c r="BI22" s="325"/>
      <c r="BJ22" s="325"/>
      <c r="BK22" s="325"/>
      <c r="BL22" s="325"/>
      <c r="BM22" s="325"/>
      <c r="BN22" s="325"/>
      <c r="BO22" s="325"/>
      <c r="BP22" s="325"/>
      <c r="BQ22" s="325"/>
      <c r="BR22" s="325"/>
      <c r="BS22" s="325"/>
      <c r="BT22" s="325"/>
      <c r="BU22" s="325"/>
      <c r="BV22" s="325"/>
      <c r="BW22" s="325"/>
      <c r="BX22" s="325"/>
      <c r="BY22" s="325"/>
      <c r="BZ22" s="325"/>
    </row>
    <row r="23" spans="1:78" s="221" customFormat="1" ht="71.25" customHeight="1">
      <c r="A23" s="319" t="str">
        <f>'[2]1'!A31</f>
        <v>1.1.1.1</v>
      </c>
      <c r="B23" s="320" t="str">
        <f>'[2]1'!B31</f>
        <v>Технологическое присоединение энергопринимающих устройств потребителей максимальной мощностью до 15 кВт включительно, всего</v>
      </c>
      <c r="C23" s="254" t="str">
        <f>'[2]1'!C31</f>
        <v>Г</v>
      </c>
      <c r="D23" s="326" t="s">
        <v>798</v>
      </c>
      <c r="E23" s="326" t="s">
        <v>798</v>
      </c>
      <c r="F23" s="326" t="s">
        <v>798</v>
      </c>
      <c r="G23" s="326" t="s">
        <v>798</v>
      </c>
      <c r="H23" s="272">
        <v>0</v>
      </c>
      <c r="I23" s="327" t="s">
        <v>798</v>
      </c>
      <c r="J23" s="328">
        <v>0</v>
      </c>
      <c r="K23" s="259">
        <f t="shared" si="1"/>
        <v>0</v>
      </c>
      <c r="L23" s="328">
        <f>L24+L25</f>
        <v>0</v>
      </c>
      <c r="M23" s="328">
        <f>M24+M25</f>
        <v>0</v>
      </c>
      <c r="N23" s="328">
        <f>N24+N25</f>
        <v>0</v>
      </c>
      <c r="O23" s="328">
        <f>O24+O25</f>
        <v>0</v>
      </c>
      <c r="P23" s="329">
        <f>P24</f>
        <v>0</v>
      </c>
      <c r="Q23" s="329">
        <f t="shared" si="10"/>
        <v>0</v>
      </c>
      <c r="R23" s="329">
        <f t="shared" si="10"/>
        <v>0</v>
      </c>
      <c r="S23" s="329">
        <f t="shared" si="10"/>
        <v>0</v>
      </c>
      <c r="T23" s="329">
        <f t="shared" si="10"/>
        <v>0</v>
      </c>
      <c r="U23" s="258">
        <f t="shared" si="3"/>
        <v>0</v>
      </c>
      <c r="V23" s="258">
        <f t="shared" si="4"/>
        <v>0</v>
      </c>
      <c r="W23" s="258">
        <f t="shared" si="5"/>
        <v>0</v>
      </c>
      <c r="X23" s="258">
        <f t="shared" si="6"/>
        <v>0</v>
      </c>
      <c r="Y23" s="328" t="s">
        <v>798</v>
      </c>
      <c r="Z23" s="328" t="s">
        <v>798</v>
      </c>
      <c r="AA23" s="328">
        <v>0</v>
      </c>
      <c r="AB23" s="328" t="s">
        <v>798</v>
      </c>
      <c r="AC23" s="272">
        <v>0</v>
      </c>
      <c r="AD23" s="272">
        <v>0</v>
      </c>
      <c r="AE23" s="272">
        <v>0</v>
      </c>
      <c r="AF23" s="272">
        <v>0</v>
      </c>
      <c r="AG23" s="272">
        <v>0</v>
      </c>
      <c r="AH23" s="272">
        <v>0</v>
      </c>
      <c r="AI23" s="272">
        <v>0</v>
      </c>
      <c r="AJ23" s="272">
        <v>0</v>
      </c>
      <c r="AK23" s="272">
        <v>0</v>
      </c>
      <c r="AL23" s="272">
        <v>0</v>
      </c>
      <c r="AM23" s="272">
        <v>0</v>
      </c>
      <c r="AN23" s="272">
        <v>0</v>
      </c>
      <c r="AO23" s="324" t="s">
        <v>798</v>
      </c>
      <c r="AP23" s="263"/>
      <c r="AQ23" s="264">
        <f t="shared" si="0"/>
        <v>0</v>
      </c>
      <c r="AR23" s="263"/>
      <c r="AS23" s="325"/>
      <c r="AT23" s="325"/>
      <c r="AU23" s="325"/>
      <c r="AV23" s="325"/>
      <c r="AW23" s="325"/>
      <c r="AX23" s="325"/>
      <c r="AY23" s="325"/>
      <c r="AZ23" s="325"/>
      <c r="BA23" s="325"/>
      <c r="BB23" s="325"/>
      <c r="BC23" s="325"/>
      <c r="BD23" s="325"/>
      <c r="BE23" s="325"/>
      <c r="BF23" s="325"/>
      <c r="BG23" s="325"/>
      <c r="BH23" s="325"/>
      <c r="BI23" s="325"/>
      <c r="BJ23" s="325"/>
      <c r="BK23" s="325"/>
      <c r="BL23" s="325"/>
      <c r="BM23" s="325"/>
      <c r="BN23" s="325"/>
      <c r="BO23" s="325"/>
      <c r="BP23" s="325"/>
      <c r="BQ23" s="325"/>
      <c r="BR23" s="325"/>
      <c r="BS23" s="325"/>
      <c r="BT23" s="325"/>
      <c r="BU23" s="325"/>
      <c r="BV23" s="325"/>
      <c r="BW23" s="325"/>
      <c r="BX23" s="325"/>
      <c r="BY23" s="325"/>
      <c r="BZ23" s="325"/>
    </row>
    <row r="24" spans="1:78" s="221" customFormat="1" ht="78" customHeight="1">
      <c r="A24" s="319" t="str">
        <f>'[2]1'!A32</f>
        <v>1.1.1.2</v>
      </c>
      <c r="B24" s="320" t="str">
        <f>'[2]1'!B32</f>
        <v>Технологическое присоединение энергопринимающих устройств потребителей максимальной мощностью до 150 кВт включительно, всего</v>
      </c>
      <c r="C24" s="254" t="str">
        <f>'[2]1'!C32</f>
        <v>Г</v>
      </c>
      <c r="D24" s="326" t="s">
        <v>798</v>
      </c>
      <c r="E24" s="326" t="s">
        <v>798</v>
      </c>
      <c r="F24" s="326" t="s">
        <v>798</v>
      </c>
      <c r="G24" s="326" t="s">
        <v>798</v>
      </c>
      <c r="H24" s="272">
        <v>0</v>
      </c>
      <c r="I24" s="327" t="s">
        <v>798</v>
      </c>
      <c r="J24" s="328">
        <v>0</v>
      </c>
      <c r="K24" s="259">
        <f t="shared" si="1"/>
        <v>0</v>
      </c>
      <c r="L24" s="328">
        <v>0</v>
      </c>
      <c r="M24" s="328">
        <v>0</v>
      </c>
      <c r="N24" s="328">
        <v>0</v>
      </c>
      <c r="O24" s="328">
        <v>0</v>
      </c>
      <c r="P24" s="322">
        <f t="shared" si="2"/>
        <v>0</v>
      </c>
      <c r="Q24" s="272">
        <v>0</v>
      </c>
      <c r="R24" s="272">
        <v>0</v>
      </c>
      <c r="S24" s="272">
        <v>0</v>
      </c>
      <c r="T24" s="272">
        <v>0</v>
      </c>
      <c r="U24" s="258">
        <f t="shared" si="3"/>
        <v>0</v>
      </c>
      <c r="V24" s="258">
        <f t="shared" si="4"/>
        <v>0</v>
      </c>
      <c r="W24" s="258">
        <f t="shared" si="5"/>
        <v>0</v>
      </c>
      <c r="X24" s="258">
        <f t="shared" si="6"/>
        <v>0</v>
      </c>
      <c r="Y24" s="328" t="s">
        <v>798</v>
      </c>
      <c r="Z24" s="328" t="s">
        <v>798</v>
      </c>
      <c r="AA24" s="328">
        <v>0</v>
      </c>
      <c r="AB24" s="328" t="s">
        <v>798</v>
      </c>
      <c r="AC24" s="272">
        <v>0</v>
      </c>
      <c r="AD24" s="272">
        <v>0</v>
      </c>
      <c r="AE24" s="272">
        <v>0</v>
      </c>
      <c r="AF24" s="272">
        <v>0</v>
      </c>
      <c r="AG24" s="272">
        <v>0</v>
      </c>
      <c r="AH24" s="272">
        <v>0</v>
      </c>
      <c r="AI24" s="272">
        <v>0</v>
      </c>
      <c r="AJ24" s="272">
        <v>0</v>
      </c>
      <c r="AK24" s="272">
        <v>0</v>
      </c>
      <c r="AL24" s="272">
        <v>0</v>
      </c>
      <c r="AM24" s="272">
        <v>0</v>
      </c>
      <c r="AN24" s="272">
        <v>0</v>
      </c>
      <c r="AO24" s="324" t="s">
        <v>798</v>
      </c>
      <c r="AP24" s="263"/>
      <c r="AQ24" s="264">
        <f t="shared" si="0"/>
        <v>0</v>
      </c>
      <c r="AR24" s="263"/>
      <c r="AS24" s="325"/>
      <c r="AT24" s="325"/>
      <c r="AU24" s="325"/>
      <c r="AV24" s="325"/>
      <c r="AW24" s="325"/>
      <c r="AX24" s="325"/>
      <c r="AY24" s="325"/>
      <c r="AZ24" s="325"/>
      <c r="BA24" s="325"/>
      <c r="BB24" s="325"/>
      <c r="BC24" s="325"/>
      <c r="BD24" s="325"/>
      <c r="BE24" s="325"/>
      <c r="BF24" s="325"/>
      <c r="BG24" s="325"/>
      <c r="BH24" s="325"/>
      <c r="BI24" s="325"/>
      <c r="BJ24" s="325"/>
      <c r="BK24" s="325"/>
      <c r="BL24" s="325"/>
      <c r="BM24" s="325"/>
      <c r="BN24" s="325"/>
      <c r="BO24" s="325"/>
      <c r="BP24" s="325"/>
      <c r="BQ24" s="325"/>
      <c r="BR24" s="325"/>
      <c r="BS24" s="325"/>
      <c r="BT24" s="325"/>
      <c r="BU24" s="325"/>
      <c r="BV24" s="325"/>
      <c r="BW24" s="325"/>
      <c r="BX24" s="325"/>
      <c r="BY24" s="325"/>
      <c r="BZ24" s="325"/>
    </row>
    <row r="25" spans="1:78" s="221" customFormat="1" ht="60" customHeight="1">
      <c r="A25" s="319" t="str">
        <f>'[2]1'!A33</f>
        <v>1.1.1.3</v>
      </c>
      <c r="B25" s="320" t="str">
        <f>'[2]1'!B33</f>
        <v>Технологическое присоединение энергопринимающих устройств потребителей свыше 150 кВт, всего, в том числе:</v>
      </c>
      <c r="C25" s="254" t="str">
        <f>'[2]1'!C33</f>
        <v>Г</v>
      </c>
      <c r="D25" s="326" t="s">
        <v>798</v>
      </c>
      <c r="E25" s="326" t="s">
        <v>798</v>
      </c>
      <c r="F25" s="326" t="s">
        <v>798</v>
      </c>
      <c r="G25" s="326" t="s">
        <v>798</v>
      </c>
      <c r="H25" s="272">
        <v>0</v>
      </c>
      <c r="I25" s="327" t="s">
        <v>798</v>
      </c>
      <c r="J25" s="328">
        <v>0</v>
      </c>
      <c r="K25" s="259">
        <f t="shared" si="1"/>
        <v>0</v>
      </c>
      <c r="L25" s="328">
        <v>0</v>
      </c>
      <c r="M25" s="328">
        <v>0</v>
      </c>
      <c r="N25" s="328">
        <v>0</v>
      </c>
      <c r="O25" s="328">
        <v>0</v>
      </c>
      <c r="P25" s="322">
        <f t="shared" si="2"/>
        <v>0</v>
      </c>
      <c r="Q25" s="272">
        <v>0</v>
      </c>
      <c r="R25" s="272">
        <v>0</v>
      </c>
      <c r="S25" s="272">
        <v>0</v>
      </c>
      <c r="T25" s="272">
        <v>0</v>
      </c>
      <c r="U25" s="258">
        <f t="shared" si="3"/>
        <v>0</v>
      </c>
      <c r="V25" s="258">
        <f t="shared" si="4"/>
        <v>0</v>
      </c>
      <c r="W25" s="258">
        <f t="shared" si="5"/>
        <v>0</v>
      </c>
      <c r="X25" s="258">
        <f t="shared" si="6"/>
        <v>0</v>
      </c>
      <c r="Y25" s="328" t="s">
        <v>798</v>
      </c>
      <c r="Z25" s="328" t="s">
        <v>798</v>
      </c>
      <c r="AA25" s="328">
        <v>0</v>
      </c>
      <c r="AB25" s="328" t="s">
        <v>798</v>
      </c>
      <c r="AC25" s="272">
        <v>0</v>
      </c>
      <c r="AD25" s="272">
        <v>0</v>
      </c>
      <c r="AE25" s="272">
        <v>0</v>
      </c>
      <c r="AF25" s="272">
        <v>0</v>
      </c>
      <c r="AG25" s="272">
        <v>0</v>
      </c>
      <c r="AH25" s="272">
        <v>0</v>
      </c>
      <c r="AI25" s="272">
        <v>0</v>
      </c>
      <c r="AJ25" s="272">
        <v>0</v>
      </c>
      <c r="AK25" s="272">
        <v>0</v>
      </c>
      <c r="AL25" s="272">
        <v>0</v>
      </c>
      <c r="AM25" s="272">
        <v>0</v>
      </c>
      <c r="AN25" s="272">
        <v>0</v>
      </c>
      <c r="AO25" s="324" t="s">
        <v>798</v>
      </c>
      <c r="AP25" s="263"/>
      <c r="AQ25" s="264">
        <f t="shared" si="0"/>
        <v>0</v>
      </c>
      <c r="AR25" s="263"/>
      <c r="AS25" s="325"/>
      <c r="AT25" s="325"/>
      <c r="AU25" s="325"/>
      <c r="AV25" s="325"/>
      <c r="AW25" s="325"/>
      <c r="AX25" s="325"/>
      <c r="AY25" s="325"/>
      <c r="AZ25" s="325"/>
      <c r="BA25" s="325"/>
      <c r="BB25" s="325"/>
      <c r="BC25" s="325"/>
      <c r="BD25" s="325"/>
      <c r="BE25" s="325"/>
      <c r="BF25" s="325"/>
      <c r="BG25" s="325"/>
      <c r="BH25" s="325"/>
      <c r="BI25" s="325"/>
      <c r="BJ25" s="325"/>
      <c r="BK25" s="325"/>
      <c r="BL25" s="325"/>
      <c r="BM25" s="325"/>
      <c r="BN25" s="325"/>
      <c r="BO25" s="325"/>
      <c r="BP25" s="325"/>
      <c r="BQ25" s="325"/>
      <c r="BR25" s="325"/>
      <c r="BS25" s="325"/>
      <c r="BT25" s="325"/>
      <c r="BU25" s="325"/>
      <c r="BV25" s="325"/>
      <c r="BW25" s="325"/>
      <c r="BX25" s="325"/>
      <c r="BY25" s="325"/>
      <c r="BZ25" s="325"/>
    </row>
    <row r="26" spans="1:78" s="221" customFormat="1" ht="45" customHeight="1">
      <c r="A26" s="319" t="str">
        <f>'[2]1'!A34</f>
        <v>1.1.2</v>
      </c>
      <c r="B26" s="320" t="str">
        <f>'[2]1'!B34</f>
        <v>Технологическое присоединение объектов электросетевого хозяйства, всего, в том числе:</v>
      </c>
      <c r="C26" s="254" t="str">
        <f>'[2]1'!C34</f>
        <v>Г</v>
      </c>
      <c r="D26" s="326" t="s">
        <v>798</v>
      </c>
      <c r="E26" s="326" t="s">
        <v>798</v>
      </c>
      <c r="F26" s="326" t="s">
        <v>798</v>
      </c>
      <c r="G26" s="326" t="s">
        <v>798</v>
      </c>
      <c r="H26" s="272">
        <f>H27+H28</f>
        <v>0</v>
      </c>
      <c r="I26" s="327" t="s">
        <v>798</v>
      </c>
      <c r="J26" s="328">
        <v>0</v>
      </c>
      <c r="K26" s="259">
        <f t="shared" si="1"/>
        <v>0</v>
      </c>
      <c r="L26" s="328">
        <f>L27+L28</f>
        <v>0</v>
      </c>
      <c r="M26" s="328">
        <f>M27+M28</f>
        <v>0</v>
      </c>
      <c r="N26" s="328">
        <f>N27+N28</f>
        <v>0</v>
      </c>
      <c r="O26" s="328">
        <f>O27+O28</f>
        <v>0</v>
      </c>
      <c r="P26" s="322">
        <f t="shared" si="2"/>
        <v>0</v>
      </c>
      <c r="Q26" s="272">
        <v>0</v>
      </c>
      <c r="R26" s="272">
        <v>0</v>
      </c>
      <c r="S26" s="272">
        <v>0</v>
      </c>
      <c r="T26" s="272">
        <v>0</v>
      </c>
      <c r="U26" s="258">
        <f t="shared" si="3"/>
        <v>0</v>
      </c>
      <c r="V26" s="258">
        <f t="shared" si="4"/>
        <v>0</v>
      </c>
      <c r="W26" s="258">
        <f t="shared" si="5"/>
        <v>0</v>
      </c>
      <c r="X26" s="258">
        <f t="shared" si="6"/>
        <v>0</v>
      </c>
      <c r="Y26" s="328" t="s">
        <v>798</v>
      </c>
      <c r="Z26" s="328" t="s">
        <v>798</v>
      </c>
      <c r="AA26" s="328">
        <v>0</v>
      </c>
      <c r="AB26" s="328" t="s">
        <v>798</v>
      </c>
      <c r="AC26" s="272">
        <f>AC27+AC28</f>
        <v>0</v>
      </c>
      <c r="AD26" s="272">
        <v>0</v>
      </c>
      <c r="AE26" s="272">
        <f>AE27+AE28</f>
        <v>0</v>
      </c>
      <c r="AF26" s="272">
        <v>0</v>
      </c>
      <c r="AG26" s="272">
        <f>AG27+AG28</f>
        <v>0</v>
      </c>
      <c r="AH26" s="272">
        <v>0</v>
      </c>
      <c r="AI26" s="272">
        <f>AI27+AI28</f>
        <v>0</v>
      </c>
      <c r="AJ26" s="272">
        <v>0</v>
      </c>
      <c r="AK26" s="272">
        <f>AK27+AK28</f>
        <v>0</v>
      </c>
      <c r="AL26" s="272">
        <v>0</v>
      </c>
      <c r="AM26" s="272">
        <f>AM27+AM28</f>
        <v>0</v>
      </c>
      <c r="AN26" s="272">
        <f>AN27+AN28</f>
        <v>0</v>
      </c>
      <c r="AO26" s="324" t="s">
        <v>798</v>
      </c>
      <c r="AP26" s="263"/>
      <c r="AQ26" s="264">
        <f t="shared" si="0"/>
        <v>0</v>
      </c>
      <c r="AR26" s="263"/>
      <c r="AS26" s="325"/>
      <c r="AT26" s="325"/>
      <c r="AU26" s="325"/>
      <c r="AV26" s="325"/>
      <c r="AW26" s="325"/>
      <c r="AX26" s="325"/>
      <c r="AY26" s="325"/>
      <c r="AZ26" s="325"/>
      <c r="BA26" s="325"/>
      <c r="BB26" s="325"/>
      <c r="BC26" s="325"/>
      <c r="BD26" s="325"/>
      <c r="BE26" s="325"/>
      <c r="BF26" s="325"/>
      <c r="BG26" s="325"/>
      <c r="BH26" s="325"/>
      <c r="BI26" s="325"/>
      <c r="BJ26" s="325"/>
      <c r="BK26" s="325"/>
      <c r="BL26" s="325"/>
      <c r="BM26" s="325"/>
      <c r="BN26" s="325"/>
      <c r="BO26" s="325"/>
      <c r="BP26" s="325"/>
      <c r="BQ26" s="325"/>
      <c r="BR26" s="325"/>
      <c r="BS26" s="325"/>
      <c r="BT26" s="325"/>
      <c r="BU26" s="325"/>
      <c r="BV26" s="325"/>
      <c r="BW26" s="325"/>
      <c r="BX26" s="325"/>
      <c r="BY26" s="325"/>
      <c r="BZ26" s="325"/>
    </row>
    <row r="27" spans="1:78" s="221" customFormat="1" ht="65.25" customHeight="1">
      <c r="A27" s="319" t="str">
        <f>'[2]1'!A35</f>
        <v>1.1.2.1</v>
      </c>
      <c r="B27" s="320" t="str">
        <f>'[2]1'!B35</f>
        <v>Технологическое присоединение объектов электросетевого хозяйства, принадлежащих  иным сетевым организациям и иным лицам, всего, в том числе:</v>
      </c>
      <c r="C27" s="254" t="str">
        <f>'[2]1'!C35</f>
        <v>Г</v>
      </c>
      <c r="D27" s="326" t="s">
        <v>798</v>
      </c>
      <c r="E27" s="326" t="s">
        <v>798</v>
      </c>
      <c r="F27" s="326" t="s">
        <v>798</v>
      </c>
      <c r="G27" s="326" t="s">
        <v>798</v>
      </c>
      <c r="H27" s="272">
        <v>0</v>
      </c>
      <c r="I27" s="327" t="s">
        <v>798</v>
      </c>
      <c r="J27" s="328">
        <v>0</v>
      </c>
      <c r="K27" s="259">
        <f t="shared" si="1"/>
        <v>0</v>
      </c>
      <c r="L27" s="328">
        <v>0</v>
      </c>
      <c r="M27" s="328">
        <v>0</v>
      </c>
      <c r="N27" s="328">
        <v>0</v>
      </c>
      <c r="O27" s="328">
        <v>0</v>
      </c>
      <c r="P27" s="322">
        <f t="shared" si="2"/>
        <v>0</v>
      </c>
      <c r="Q27" s="272">
        <v>0</v>
      </c>
      <c r="R27" s="272">
        <v>0</v>
      </c>
      <c r="S27" s="272">
        <v>0</v>
      </c>
      <c r="T27" s="272">
        <v>0</v>
      </c>
      <c r="U27" s="258">
        <f t="shared" si="3"/>
        <v>0</v>
      </c>
      <c r="V27" s="258">
        <f t="shared" si="4"/>
        <v>0</v>
      </c>
      <c r="W27" s="258">
        <f t="shared" si="5"/>
        <v>0</v>
      </c>
      <c r="X27" s="258">
        <f t="shared" si="6"/>
        <v>0</v>
      </c>
      <c r="Y27" s="328" t="s">
        <v>798</v>
      </c>
      <c r="Z27" s="328" t="s">
        <v>798</v>
      </c>
      <c r="AA27" s="328">
        <v>0</v>
      </c>
      <c r="AB27" s="328" t="s">
        <v>798</v>
      </c>
      <c r="AC27" s="272">
        <v>0</v>
      </c>
      <c r="AD27" s="272">
        <v>0</v>
      </c>
      <c r="AE27" s="272">
        <v>0</v>
      </c>
      <c r="AF27" s="272">
        <v>0</v>
      </c>
      <c r="AG27" s="272">
        <v>0</v>
      </c>
      <c r="AH27" s="272">
        <v>0</v>
      </c>
      <c r="AI27" s="272">
        <v>0</v>
      </c>
      <c r="AJ27" s="272">
        <v>0</v>
      </c>
      <c r="AK27" s="272">
        <v>0</v>
      </c>
      <c r="AL27" s="272">
        <v>0</v>
      </c>
      <c r="AM27" s="272">
        <v>0</v>
      </c>
      <c r="AN27" s="272">
        <v>0</v>
      </c>
      <c r="AO27" s="324" t="s">
        <v>798</v>
      </c>
      <c r="AP27" s="263"/>
      <c r="AQ27" s="264">
        <f t="shared" si="0"/>
        <v>0</v>
      </c>
      <c r="AR27" s="263"/>
      <c r="AS27" s="325"/>
      <c r="AT27" s="325"/>
      <c r="AU27" s="325"/>
      <c r="AV27" s="325"/>
      <c r="AW27" s="325"/>
      <c r="AX27" s="325"/>
      <c r="AY27" s="325"/>
      <c r="AZ27" s="325"/>
      <c r="BA27" s="325"/>
      <c r="BB27" s="325"/>
      <c r="BC27" s="325"/>
      <c r="BD27" s="325"/>
      <c r="BE27" s="325"/>
      <c r="BF27" s="325"/>
      <c r="BG27" s="325"/>
      <c r="BH27" s="325"/>
      <c r="BI27" s="325"/>
      <c r="BJ27" s="325"/>
      <c r="BK27" s="325"/>
      <c r="BL27" s="325"/>
      <c r="BM27" s="325"/>
      <c r="BN27" s="325"/>
      <c r="BO27" s="325"/>
      <c r="BP27" s="325"/>
      <c r="BQ27" s="325"/>
      <c r="BR27" s="325"/>
      <c r="BS27" s="325"/>
      <c r="BT27" s="325"/>
      <c r="BU27" s="325"/>
      <c r="BV27" s="325"/>
      <c r="BW27" s="325"/>
      <c r="BX27" s="325"/>
      <c r="BY27" s="325"/>
      <c r="BZ27" s="325"/>
    </row>
    <row r="28" spans="1:78" s="221" customFormat="1" ht="57.75" customHeight="1">
      <c r="A28" s="319" t="str">
        <f>'[2]1'!A36</f>
        <v>1.1.2.2</v>
      </c>
      <c r="B28" s="320" t="str">
        <f>'[2]1'!B36</f>
        <v>Технологическое присоединение к электрическим сетям иных сетевых организаций, всего, в том числе:</v>
      </c>
      <c r="C28" s="254" t="str">
        <f>'[2]1'!C36</f>
        <v>Г</v>
      </c>
      <c r="D28" s="326" t="s">
        <v>798</v>
      </c>
      <c r="E28" s="326" t="s">
        <v>798</v>
      </c>
      <c r="F28" s="326" t="s">
        <v>798</v>
      </c>
      <c r="G28" s="326" t="s">
        <v>798</v>
      </c>
      <c r="H28" s="272">
        <v>0</v>
      </c>
      <c r="I28" s="327" t="s">
        <v>798</v>
      </c>
      <c r="J28" s="328">
        <v>0</v>
      </c>
      <c r="K28" s="259">
        <f t="shared" si="1"/>
        <v>0</v>
      </c>
      <c r="L28" s="328">
        <v>0</v>
      </c>
      <c r="M28" s="328">
        <v>0</v>
      </c>
      <c r="N28" s="328">
        <v>0</v>
      </c>
      <c r="O28" s="328">
        <v>0</v>
      </c>
      <c r="P28" s="322">
        <f t="shared" si="2"/>
        <v>0</v>
      </c>
      <c r="Q28" s="272">
        <v>0</v>
      </c>
      <c r="R28" s="272">
        <v>0</v>
      </c>
      <c r="S28" s="272">
        <v>0</v>
      </c>
      <c r="T28" s="272">
        <v>0</v>
      </c>
      <c r="U28" s="258">
        <f t="shared" si="3"/>
        <v>0</v>
      </c>
      <c r="V28" s="258">
        <f t="shared" si="4"/>
        <v>0</v>
      </c>
      <c r="W28" s="258">
        <f t="shared" si="5"/>
        <v>0</v>
      </c>
      <c r="X28" s="258">
        <f t="shared" si="6"/>
        <v>0</v>
      </c>
      <c r="Y28" s="328" t="s">
        <v>798</v>
      </c>
      <c r="Z28" s="328" t="s">
        <v>798</v>
      </c>
      <c r="AA28" s="328">
        <v>0</v>
      </c>
      <c r="AB28" s="328" t="s">
        <v>798</v>
      </c>
      <c r="AC28" s="272">
        <v>0</v>
      </c>
      <c r="AD28" s="272">
        <v>0</v>
      </c>
      <c r="AE28" s="272">
        <v>0</v>
      </c>
      <c r="AF28" s="272">
        <v>0</v>
      </c>
      <c r="AG28" s="272">
        <v>0</v>
      </c>
      <c r="AH28" s="272">
        <v>0</v>
      </c>
      <c r="AI28" s="272">
        <v>0</v>
      </c>
      <c r="AJ28" s="272">
        <v>0</v>
      </c>
      <c r="AK28" s="272">
        <v>0</v>
      </c>
      <c r="AL28" s="272">
        <v>0</v>
      </c>
      <c r="AM28" s="272">
        <v>0</v>
      </c>
      <c r="AN28" s="272">
        <v>0</v>
      </c>
      <c r="AO28" s="324" t="s">
        <v>798</v>
      </c>
      <c r="AP28" s="263"/>
      <c r="AQ28" s="264">
        <f t="shared" si="0"/>
        <v>0</v>
      </c>
      <c r="AR28" s="263"/>
      <c r="AS28" s="325"/>
      <c r="AT28" s="325"/>
      <c r="AU28" s="325"/>
      <c r="AV28" s="325"/>
      <c r="AW28" s="325"/>
      <c r="AX28" s="325"/>
      <c r="AY28" s="325"/>
      <c r="AZ28" s="325"/>
      <c r="BA28" s="325"/>
      <c r="BB28" s="325"/>
      <c r="BC28" s="325"/>
      <c r="BD28" s="325"/>
      <c r="BE28" s="325"/>
      <c r="BF28" s="325"/>
      <c r="BG28" s="325"/>
      <c r="BH28" s="325"/>
      <c r="BI28" s="325"/>
      <c r="BJ28" s="325"/>
      <c r="BK28" s="325"/>
      <c r="BL28" s="325"/>
      <c r="BM28" s="325"/>
      <c r="BN28" s="325"/>
      <c r="BO28" s="325"/>
      <c r="BP28" s="325"/>
      <c r="BQ28" s="325"/>
      <c r="BR28" s="325"/>
      <c r="BS28" s="325"/>
      <c r="BT28" s="325"/>
      <c r="BU28" s="325"/>
      <c r="BV28" s="325"/>
      <c r="BW28" s="325"/>
      <c r="BX28" s="325"/>
      <c r="BY28" s="325"/>
      <c r="BZ28" s="325"/>
    </row>
    <row r="29" spans="1:78" s="221" customFormat="1" ht="45" customHeight="1">
      <c r="A29" s="319" t="str">
        <f>'[2]1'!A37</f>
        <v>1.1.3</v>
      </c>
      <c r="B29" s="320" t="str">
        <f>'[2]1'!B37</f>
        <v>Технологическое присоединение объектов по производству электрической энергии всего, в том числе:</v>
      </c>
      <c r="C29" s="254" t="str">
        <f>'[2]1'!C37</f>
        <v>Г</v>
      </c>
      <c r="D29" s="326" t="s">
        <v>798</v>
      </c>
      <c r="E29" s="326" t="s">
        <v>798</v>
      </c>
      <c r="F29" s="326" t="s">
        <v>798</v>
      </c>
      <c r="G29" s="326" t="s">
        <v>798</v>
      </c>
      <c r="H29" s="272">
        <f>H30</f>
        <v>0</v>
      </c>
      <c r="I29" s="327" t="s">
        <v>798</v>
      </c>
      <c r="J29" s="328">
        <v>0</v>
      </c>
      <c r="K29" s="259">
        <f t="shared" si="1"/>
        <v>0</v>
      </c>
      <c r="L29" s="328">
        <f>L30</f>
        <v>0</v>
      </c>
      <c r="M29" s="328">
        <f>M30</f>
        <v>0</v>
      </c>
      <c r="N29" s="328">
        <f>N30</f>
        <v>0</v>
      </c>
      <c r="O29" s="328">
        <f>O30</f>
        <v>0</v>
      </c>
      <c r="P29" s="322">
        <f t="shared" si="2"/>
        <v>0</v>
      </c>
      <c r="Q29" s="272">
        <v>0</v>
      </c>
      <c r="R29" s="272">
        <v>0</v>
      </c>
      <c r="S29" s="272">
        <v>0</v>
      </c>
      <c r="T29" s="272">
        <v>0</v>
      </c>
      <c r="U29" s="258">
        <f t="shared" si="3"/>
        <v>0</v>
      </c>
      <c r="V29" s="258">
        <f t="shared" si="4"/>
        <v>0</v>
      </c>
      <c r="W29" s="258">
        <f t="shared" si="5"/>
        <v>0</v>
      </c>
      <c r="X29" s="258">
        <f t="shared" si="6"/>
        <v>0</v>
      </c>
      <c r="Y29" s="328" t="s">
        <v>798</v>
      </c>
      <c r="Z29" s="328" t="s">
        <v>798</v>
      </c>
      <c r="AA29" s="328">
        <v>0</v>
      </c>
      <c r="AB29" s="328" t="s">
        <v>798</v>
      </c>
      <c r="AC29" s="272">
        <f>AC30</f>
        <v>0</v>
      </c>
      <c r="AD29" s="272">
        <v>0</v>
      </c>
      <c r="AE29" s="272">
        <f>AE30</f>
        <v>0</v>
      </c>
      <c r="AF29" s="272">
        <v>0</v>
      </c>
      <c r="AG29" s="272">
        <f>AG30</f>
        <v>0</v>
      </c>
      <c r="AH29" s="272">
        <v>0</v>
      </c>
      <c r="AI29" s="272">
        <f>AI30</f>
        <v>0</v>
      </c>
      <c r="AJ29" s="272">
        <v>0</v>
      </c>
      <c r="AK29" s="272">
        <f>AK30</f>
        <v>0</v>
      </c>
      <c r="AL29" s="272">
        <v>0</v>
      </c>
      <c r="AM29" s="272">
        <f>AM30</f>
        <v>0</v>
      </c>
      <c r="AN29" s="272">
        <f>AN30</f>
        <v>0</v>
      </c>
      <c r="AO29" s="324" t="s">
        <v>798</v>
      </c>
      <c r="AP29" s="263"/>
      <c r="AQ29" s="264">
        <f t="shared" si="0"/>
        <v>0</v>
      </c>
      <c r="AR29" s="263"/>
      <c r="AS29" s="325"/>
      <c r="AT29" s="325"/>
      <c r="AU29" s="325"/>
      <c r="AV29" s="325"/>
      <c r="AW29" s="325"/>
      <c r="AX29" s="325"/>
      <c r="AY29" s="325"/>
      <c r="AZ29" s="325"/>
      <c r="BA29" s="325"/>
      <c r="BB29" s="325"/>
      <c r="BC29" s="325"/>
      <c r="BD29" s="325"/>
      <c r="BE29" s="325"/>
      <c r="BF29" s="325"/>
      <c r="BG29" s="325"/>
      <c r="BH29" s="325"/>
      <c r="BI29" s="325"/>
      <c r="BJ29" s="325"/>
      <c r="BK29" s="325"/>
      <c r="BL29" s="325"/>
      <c r="BM29" s="325"/>
      <c r="BN29" s="325"/>
      <c r="BO29" s="325"/>
      <c r="BP29" s="325"/>
      <c r="BQ29" s="325"/>
      <c r="BR29" s="325"/>
      <c r="BS29" s="325"/>
      <c r="BT29" s="325"/>
      <c r="BU29" s="325"/>
      <c r="BV29" s="325"/>
      <c r="BW29" s="325"/>
      <c r="BX29" s="325"/>
      <c r="BY29" s="325"/>
      <c r="BZ29" s="325"/>
    </row>
    <row r="30" spans="1:78" s="221" customFormat="1" ht="45" customHeight="1">
      <c r="A30" s="319" t="str">
        <f>'[2]1'!A38</f>
        <v>1.1.3.1</v>
      </c>
      <c r="B30" s="320" t="str">
        <f>'[2]1'!B38</f>
        <v>Наименование объекта по производству электрической энергии, всего, в том числе:</v>
      </c>
      <c r="C30" s="254" t="str">
        <f>'[2]1'!C38</f>
        <v>Г</v>
      </c>
      <c r="D30" s="326" t="s">
        <v>798</v>
      </c>
      <c r="E30" s="326" t="s">
        <v>798</v>
      </c>
      <c r="F30" s="326" t="s">
        <v>798</v>
      </c>
      <c r="G30" s="326" t="s">
        <v>798</v>
      </c>
      <c r="H30" s="272">
        <f>H31+H32+H33</f>
        <v>0</v>
      </c>
      <c r="I30" s="327" t="s">
        <v>798</v>
      </c>
      <c r="J30" s="328">
        <v>0</v>
      </c>
      <c r="K30" s="259">
        <f t="shared" si="1"/>
        <v>0</v>
      </c>
      <c r="L30" s="328">
        <v>0</v>
      </c>
      <c r="M30" s="328">
        <v>0</v>
      </c>
      <c r="N30" s="328">
        <v>0</v>
      </c>
      <c r="O30" s="328">
        <v>0</v>
      </c>
      <c r="P30" s="322">
        <f t="shared" si="2"/>
        <v>0</v>
      </c>
      <c r="Q30" s="272">
        <v>0</v>
      </c>
      <c r="R30" s="272">
        <v>0</v>
      </c>
      <c r="S30" s="272">
        <v>0</v>
      </c>
      <c r="T30" s="272">
        <v>0</v>
      </c>
      <c r="U30" s="258">
        <f t="shared" si="3"/>
        <v>0</v>
      </c>
      <c r="V30" s="258">
        <f t="shared" si="4"/>
        <v>0</v>
      </c>
      <c r="W30" s="258">
        <f t="shared" si="5"/>
        <v>0</v>
      </c>
      <c r="X30" s="258">
        <f t="shared" si="6"/>
        <v>0</v>
      </c>
      <c r="Y30" s="328" t="s">
        <v>798</v>
      </c>
      <c r="Z30" s="328" t="s">
        <v>798</v>
      </c>
      <c r="AA30" s="328">
        <v>0</v>
      </c>
      <c r="AB30" s="328" t="s">
        <v>798</v>
      </c>
      <c r="AC30" s="272">
        <f>AC31+AC32+AC33</f>
        <v>0</v>
      </c>
      <c r="AD30" s="272">
        <v>0</v>
      </c>
      <c r="AE30" s="272">
        <f>AE31+AE32+AE33</f>
        <v>0</v>
      </c>
      <c r="AF30" s="272">
        <v>0</v>
      </c>
      <c r="AG30" s="272">
        <f>AG31+AG32+AG33</f>
        <v>0</v>
      </c>
      <c r="AH30" s="272">
        <v>0</v>
      </c>
      <c r="AI30" s="272">
        <f>AI31+AI32+AI33</f>
        <v>0</v>
      </c>
      <c r="AJ30" s="272">
        <v>0</v>
      </c>
      <c r="AK30" s="272">
        <f>AK31+AK32+AK33</f>
        <v>0</v>
      </c>
      <c r="AL30" s="272">
        <v>0</v>
      </c>
      <c r="AM30" s="272">
        <f>AM31+AM32+AM33</f>
        <v>0</v>
      </c>
      <c r="AN30" s="272">
        <f>AN31+AN32+AN33</f>
        <v>0</v>
      </c>
      <c r="AO30" s="324" t="s">
        <v>798</v>
      </c>
      <c r="AP30" s="263"/>
      <c r="AQ30" s="264">
        <f t="shared" si="0"/>
        <v>0</v>
      </c>
      <c r="AR30" s="263"/>
      <c r="AS30" s="325"/>
      <c r="AT30" s="325"/>
      <c r="AU30" s="325"/>
      <c r="AV30" s="325"/>
      <c r="AW30" s="325"/>
      <c r="AX30" s="325"/>
      <c r="AY30" s="325"/>
      <c r="AZ30" s="325"/>
      <c r="BA30" s="325"/>
      <c r="BB30" s="325"/>
      <c r="BC30" s="325"/>
      <c r="BD30" s="325"/>
      <c r="BE30" s="325"/>
      <c r="BF30" s="325"/>
      <c r="BG30" s="325"/>
      <c r="BH30" s="325"/>
      <c r="BI30" s="325"/>
      <c r="BJ30" s="325"/>
      <c r="BK30" s="325"/>
      <c r="BL30" s="325"/>
      <c r="BM30" s="325"/>
      <c r="BN30" s="325"/>
      <c r="BO30" s="325"/>
      <c r="BP30" s="325"/>
      <c r="BQ30" s="325"/>
      <c r="BR30" s="325"/>
      <c r="BS30" s="325"/>
      <c r="BT30" s="325"/>
      <c r="BU30" s="325"/>
      <c r="BV30" s="325"/>
      <c r="BW30" s="325"/>
      <c r="BX30" s="325"/>
      <c r="BY30" s="325"/>
      <c r="BZ30" s="325"/>
    </row>
    <row r="31" spans="1:78" s="221" customFormat="1" ht="110.25" customHeight="1">
      <c r="A31" s="319" t="str">
        <f>'[2]1'!A39</f>
        <v>1.1.3.1</v>
      </c>
      <c r="B31" s="320" t="str">
        <f>'[2]1'!B39</f>
        <v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1" s="254" t="str">
        <f>'[2]1'!C39</f>
        <v>Г</v>
      </c>
      <c r="D31" s="326" t="s">
        <v>798</v>
      </c>
      <c r="E31" s="326" t="s">
        <v>798</v>
      </c>
      <c r="F31" s="326" t="s">
        <v>798</v>
      </c>
      <c r="G31" s="326" t="s">
        <v>798</v>
      </c>
      <c r="H31" s="272">
        <v>0</v>
      </c>
      <c r="I31" s="327" t="s">
        <v>798</v>
      </c>
      <c r="J31" s="328">
        <v>0</v>
      </c>
      <c r="K31" s="259">
        <f t="shared" si="1"/>
        <v>0</v>
      </c>
      <c r="L31" s="328">
        <v>0</v>
      </c>
      <c r="M31" s="328">
        <v>0</v>
      </c>
      <c r="N31" s="328">
        <v>0</v>
      </c>
      <c r="O31" s="328">
        <v>0</v>
      </c>
      <c r="P31" s="322">
        <f t="shared" si="2"/>
        <v>0</v>
      </c>
      <c r="Q31" s="272">
        <v>0</v>
      </c>
      <c r="R31" s="272">
        <v>0</v>
      </c>
      <c r="S31" s="272">
        <v>0</v>
      </c>
      <c r="T31" s="272">
        <v>0</v>
      </c>
      <c r="U31" s="258">
        <f t="shared" si="3"/>
        <v>0</v>
      </c>
      <c r="V31" s="258">
        <f t="shared" si="4"/>
        <v>0</v>
      </c>
      <c r="W31" s="258">
        <f t="shared" si="5"/>
        <v>0</v>
      </c>
      <c r="X31" s="258">
        <f t="shared" si="6"/>
        <v>0</v>
      </c>
      <c r="Y31" s="328" t="s">
        <v>798</v>
      </c>
      <c r="Z31" s="328" t="s">
        <v>798</v>
      </c>
      <c r="AA31" s="328">
        <v>0</v>
      </c>
      <c r="AB31" s="328" t="s">
        <v>798</v>
      </c>
      <c r="AC31" s="272">
        <v>0</v>
      </c>
      <c r="AD31" s="272">
        <v>0</v>
      </c>
      <c r="AE31" s="272">
        <v>0</v>
      </c>
      <c r="AF31" s="272">
        <v>0</v>
      </c>
      <c r="AG31" s="272">
        <v>0</v>
      </c>
      <c r="AH31" s="272">
        <v>0</v>
      </c>
      <c r="AI31" s="272">
        <v>0</v>
      </c>
      <c r="AJ31" s="272">
        <v>0</v>
      </c>
      <c r="AK31" s="272">
        <v>0</v>
      </c>
      <c r="AL31" s="272">
        <v>0</v>
      </c>
      <c r="AM31" s="272">
        <v>0</v>
      </c>
      <c r="AN31" s="272">
        <v>0</v>
      </c>
      <c r="AO31" s="324" t="s">
        <v>798</v>
      </c>
      <c r="AP31" s="263"/>
      <c r="AQ31" s="264">
        <f t="shared" si="0"/>
        <v>0</v>
      </c>
      <c r="AR31" s="263"/>
      <c r="AS31" s="325"/>
      <c r="AT31" s="325"/>
      <c r="AU31" s="325"/>
      <c r="AV31" s="325"/>
      <c r="AW31" s="325"/>
      <c r="AX31" s="325"/>
      <c r="AY31" s="325"/>
      <c r="AZ31" s="325"/>
      <c r="BA31" s="325"/>
      <c r="BB31" s="325"/>
      <c r="BC31" s="325"/>
      <c r="BD31" s="325"/>
      <c r="BE31" s="325"/>
      <c r="BF31" s="325"/>
      <c r="BG31" s="325"/>
      <c r="BH31" s="325"/>
      <c r="BI31" s="325"/>
      <c r="BJ31" s="325"/>
      <c r="BK31" s="325"/>
      <c r="BL31" s="325"/>
      <c r="BM31" s="325"/>
      <c r="BN31" s="325"/>
      <c r="BO31" s="325"/>
      <c r="BP31" s="325"/>
      <c r="BQ31" s="325"/>
      <c r="BR31" s="325"/>
      <c r="BS31" s="325"/>
      <c r="BT31" s="325"/>
      <c r="BU31" s="325"/>
      <c r="BV31" s="325"/>
      <c r="BW31" s="325"/>
      <c r="BX31" s="325"/>
      <c r="BY31" s="325"/>
      <c r="BZ31" s="325"/>
    </row>
    <row r="32" spans="1:78" s="221" customFormat="1" ht="94.5" customHeight="1">
      <c r="A32" s="319" t="str">
        <f>'[2]1'!A40</f>
        <v>1.1.3.1</v>
      </c>
      <c r="B32" s="320" t="str">
        <f>'[2]1'!B40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2" s="254" t="str">
        <f>'[2]1'!C40</f>
        <v>Г</v>
      </c>
      <c r="D32" s="326" t="s">
        <v>798</v>
      </c>
      <c r="E32" s="326" t="s">
        <v>798</v>
      </c>
      <c r="F32" s="326" t="s">
        <v>798</v>
      </c>
      <c r="G32" s="326" t="s">
        <v>798</v>
      </c>
      <c r="H32" s="272">
        <v>0</v>
      </c>
      <c r="I32" s="327" t="s">
        <v>798</v>
      </c>
      <c r="J32" s="328">
        <v>0</v>
      </c>
      <c r="K32" s="259">
        <f t="shared" si="1"/>
        <v>0</v>
      </c>
      <c r="L32" s="328">
        <v>0</v>
      </c>
      <c r="M32" s="328">
        <v>0</v>
      </c>
      <c r="N32" s="328">
        <v>0</v>
      </c>
      <c r="O32" s="328">
        <v>0</v>
      </c>
      <c r="P32" s="322">
        <f t="shared" si="2"/>
        <v>0</v>
      </c>
      <c r="Q32" s="272">
        <v>0</v>
      </c>
      <c r="R32" s="272">
        <v>0</v>
      </c>
      <c r="S32" s="272">
        <v>0</v>
      </c>
      <c r="T32" s="272">
        <v>0</v>
      </c>
      <c r="U32" s="258">
        <f t="shared" si="3"/>
        <v>0</v>
      </c>
      <c r="V32" s="258">
        <f t="shared" si="4"/>
        <v>0</v>
      </c>
      <c r="W32" s="258">
        <f t="shared" si="5"/>
        <v>0</v>
      </c>
      <c r="X32" s="258">
        <f t="shared" si="6"/>
        <v>0</v>
      </c>
      <c r="Y32" s="328" t="s">
        <v>798</v>
      </c>
      <c r="Z32" s="328" t="s">
        <v>798</v>
      </c>
      <c r="AA32" s="328">
        <v>0</v>
      </c>
      <c r="AB32" s="328" t="s">
        <v>798</v>
      </c>
      <c r="AC32" s="272">
        <v>0</v>
      </c>
      <c r="AD32" s="272">
        <v>0</v>
      </c>
      <c r="AE32" s="272">
        <v>0</v>
      </c>
      <c r="AF32" s="272">
        <v>0</v>
      </c>
      <c r="AG32" s="272">
        <v>0</v>
      </c>
      <c r="AH32" s="272">
        <v>0</v>
      </c>
      <c r="AI32" s="272">
        <v>0</v>
      </c>
      <c r="AJ32" s="272">
        <v>0</v>
      </c>
      <c r="AK32" s="272">
        <v>0</v>
      </c>
      <c r="AL32" s="272">
        <v>0</v>
      </c>
      <c r="AM32" s="272">
        <v>0</v>
      </c>
      <c r="AN32" s="272">
        <v>0</v>
      </c>
      <c r="AO32" s="324" t="s">
        <v>798</v>
      </c>
      <c r="AP32" s="263"/>
      <c r="AQ32" s="264">
        <f t="shared" si="0"/>
        <v>0</v>
      </c>
      <c r="AR32" s="263"/>
      <c r="AS32" s="325"/>
      <c r="AT32" s="325"/>
      <c r="AU32" s="325"/>
      <c r="AV32" s="325"/>
      <c r="AW32" s="325"/>
      <c r="AX32" s="325"/>
      <c r="AY32" s="325"/>
      <c r="AZ32" s="325"/>
      <c r="BA32" s="325"/>
      <c r="BB32" s="325"/>
      <c r="BC32" s="325"/>
      <c r="BD32" s="325"/>
      <c r="BE32" s="325"/>
      <c r="BF32" s="325"/>
      <c r="BG32" s="325"/>
      <c r="BH32" s="325"/>
      <c r="BI32" s="325"/>
      <c r="BJ32" s="325"/>
      <c r="BK32" s="325"/>
      <c r="BL32" s="325"/>
      <c r="BM32" s="325"/>
      <c r="BN32" s="325"/>
      <c r="BO32" s="325"/>
      <c r="BP32" s="325"/>
      <c r="BQ32" s="325"/>
      <c r="BR32" s="325"/>
      <c r="BS32" s="325"/>
      <c r="BT32" s="325"/>
      <c r="BU32" s="325"/>
      <c r="BV32" s="325"/>
      <c r="BW32" s="325"/>
      <c r="BX32" s="325"/>
      <c r="BY32" s="325"/>
      <c r="BZ32" s="325"/>
    </row>
    <row r="33" spans="1:78" s="221" customFormat="1" ht="97.5" customHeight="1">
      <c r="A33" s="319" t="str">
        <f>'[2]1'!A41</f>
        <v>1.1.3.1</v>
      </c>
      <c r="B33" s="320" t="str">
        <f>'[2]1'!B41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3" s="254" t="str">
        <f>'[2]1'!C41</f>
        <v>Г</v>
      </c>
      <c r="D33" s="326" t="s">
        <v>798</v>
      </c>
      <c r="E33" s="326" t="s">
        <v>798</v>
      </c>
      <c r="F33" s="326" t="s">
        <v>798</v>
      </c>
      <c r="G33" s="326" t="s">
        <v>798</v>
      </c>
      <c r="H33" s="272">
        <v>0</v>
      </c>
      <c r="I33" s="327" t="s">
        <v>798</v>
      </c>
      <c r="J33" s="328">
        <v>0</v>
      </c>
      <c r="K33" s="259">
        <f t="shared" si="1"/>
        <v>0</v>
      </c>
      <c r="L33" s="328">
        <v>0</v>
      </c>
      <c r="M33" s="328">
        <v>0</v>
      </c>
      <c r="N33" s="328">
        <v>0</v>
      </c>
      <c r="O33" s="328">
        <v>0</v>
      </c>
      <c r="P33" s="322">
        <f t="shared" si="2"/>
        <v>0</v>
      </c>
      <c r="Q33" s="272">
        <v>0</v>
      </c>
      <c r="R33" s="272">
        <v>0</v>
      </c>
      <c r="S33" s="272">
        <v>0</v>
      </c>
      <c r="T33" s="272">
        <v>0</v>
      </c>
      <c r="U33" s="258">
        <f t="shared" si="3"/>
        <v>0</v>
      </c>
      <c r="V33" s="258">
        <f t="shared" si="4"/>
        <v>0</v>
      </c>
      <c r="W33" s="258">
        <f t="shared" si="5"/>
        <v>0</v>
      </c>
      <c r="X33" s="258">
        <f t="shared" si="6"/>
        <v>0</v>
      </c>
      <c r="Y33" s="328" t="s">
        <v>798</v>
      </c>
      <c r="Z33" s="328" t="s">
        <v>798</v>
      </c>
      <c r="AA33" s="328">
        <v>0</v>
      </c>
      <c r="AB33" s="328" t="s">
        <v>798</v>
      </c>
      <c r="AC33" s="272">
        <v>0</v>
      </c>
      <c r="AD33" s="272">
        <v>0</v>
      </c>
      <c r="AE33" s="272">
        <v>0</v>
      </c>
      <c r="AF33" s="272">
        <v>0</v>
      </c>
      <c r="AG33" s="272">
        <v>0</v>
      </c>
      <c r="AH33" s="272">
        <v>0</v>
      </c>
      <c r="AI33" s="272">
        <v>0</v>
      </c>
      <c r="AJ33" s="272">
        <v>0</v>
      </c>
      <c r="AK33" s="272">
        <v>0</v>
      </c>
      <c r="AL33" s="272">
        <v>0</v>
      </c>
      <c r="AM33" s="272">
        <v>0</v>
      </c>
      <c r="AN33" s="272">
        <v>0</v>
      </c>
      <c r="AO33" s="324" t="s">
        <v>798</v>
      </c>
      <c r="AP33" s="263"/>
      <c r="AQ33" s="264">
        <f t="shared" si="0"/>
        <v>0</v>
      </c>
      <c r="AR33" s="263"/>
      <c r="AS33" s="325"/>
      <c r="AT33" s="325"/>
      <c r="AU33" s="325"/>
      <c r="AV33" s="325"/>
      <c r="AW33" s="325"/>
      <c r="AX33" s="325"/>
      <c r="AY33" s="325"/>
      <c r="AZ33" s="325"/>
      <c r="BA33" s="325"/>
      <c r="BB33" s="325"/>
      <c r="BC33" s="325"/>
      <c r="BD33" s="325"/>
      <c r="BE33" s="325"/>
      <c r="BF33" s="325"/>
      <c r="BG33" s="325"/>
      <c r="BH33" s="325"/>
      <c r="BI33" s="325"/>
      <c r="BJ33" s="325"/>
      <c r="BK33" s="325"/>
      <c r="BL33" s="325"/>
      <c r="BM33" s="325"/>
      <c r="BN33" s="325"/>
      <c r="BO33" s="325"/>
      <c r="BP33" s="325"/>
      <c r="BQ33" s="325"/>
      <c r="BR33" s="325"/>
      <c r="BS33" s="325"/>
      <c r="BT33" s="325"/>
      <c r="BU33" s="325"/>
      <c r="BV33" s="325"/>
      <c r="BW33" s="325"/>
      <c r="BX33" s="325"/>
      <c r="BY33" s="325"/>
      <c r="BZ33" s="325"/>
    </row>
    <row r="34" spans="1:78" s="221" customFormat="1" ht="82.5" customHeight="1">
      <c r="A34" s="319" t="str">
        <f>'[2]1'!A42</f>
        <v>1.1.4</v>
      </c>
      <c r="B34" s="320" t="str">
        <f>'[2]1'!B42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34" s="254" t="str">
        <f>'[2]1'!C42</f>
        <v>Г</v>
      </c>
      <c r="D34" s="326" t="s">
        <v>798</v>
      </c>
      <c r="E34" s="326" t="s">
        <v>798</v>
      </c>
      <c r="F34" s="326" t="s">
        <v>798</v>
      </c>
      <c r="G34" s="326" t="s">
        <v>798</v>
      </c>
      <c r="H34" s="272">
        <f>H35+H38</f>
        <v>0.31297609000000004</v>
      </c>
      <c r="I34" s="327" t="s">
        <v>798</v>
      </c>
      <c r="J34" s="328">
        <v>0</v>
      </c>
      <c r="K34" s="259">
        <f t="shared" si="1"/>
        <v>3.2293156199999999</v>
      </c>
      <c r="L34" s="328">
        <f>L35+L38</f>
        <v>0</v>
      </c>
      <c r="M34" s="328">
        <f>M35+M38</f>
        <v>0</v>
      </c>
      <c r="N34" s="328">
        <f>N35+N38</f>
        <v>0</v>
      </c>
      <c r="O34" s="328">
        <f>O35+O38</f>
        <v>0</v>
      </c>
      <c r="P34" s="322">
        <f t="shared" si="2"/>
        <v>0</v>
      </c>
      <c r="Q34" s="272">
        <f>Q35</f>
        <v>0</v>
      </c>
      <c r="R34" s="272">
        <f>R35</f>
        <v>0</v>
      </c>
      <c r="S34" s="272">
        <f>S35</f>
        <v>0</v>
      </c>
      <c r="T34" s="272">
        <f>T35</f>
        <v>0</v>
      </c>
      <c r="U34" s="258">
        <f t="shared" si="3"/>
        <v>0.31297609000000004</v>
      </c>
      <c r="V34" s="258">
        <f t="shared" si="4"/>
        <v>3.2293156199999999</v>
      </c>
      <c r="W34" s="258">
        <f t="shared" si="5"/>
        <v>0.31297609000000004</v>
      </c>
      <c r="X34" s="258">
        <f t="shared" si="6"/>
        <v>3.2293156199999999</v>
      </c>
      <c r="Y34" s="328" t="s">
        <v>798</v>
      </c>
      <c r="Z34" s="328" t="s">
        <v>798</v>
      </c>
      <c r="AA34" s="328">
        <v>0</v>
      </c>
      <c r="AB34" s="328" t="s">
        <v>798</v>
      </c>
      <c r="AC34" s="272">
        <f>AC35</f>
        <v>0</v>
      </c>
      <c r="AD34" s="272">
        <v>0</v>
      </c>
      <c r="AE34" s="272">
        <f>AE35+AE38</f>
        <v>7.4348929999999994E-2</v>
      </c>
      <c r="AF34" s="272">
        <v>0</v>
      </c>
      <c r="AG34" s="272">
        <f>AG35+AG38</f>
        <v>3.1549666899999997</v>
      </c>
      <c r="AH34" s="272">
        <v>0</v>
      </c>
      <c r="AI34" s="272">
        <f>AI35+AI38</f>
        <v>0</v>
      </c>
      <c r="AJ34" s="272">
        <v>0</v>
      </c>
      <c r="AK34" s="272">
        <v>0</v>
      </c>
      <c r="AL34" s="272">
        <v>0</v>
      </c>
      <c r="AM34" s="272">
        <f>AM35+AM38</f>
        <v>3.2293156199999999</v>
      </c>
      <c r="AN34" s="272">
        <f>AN35+AN38</f>
        <v>0</v>
      </c>
      <c r="AO34" s="324" t="s">
        <v>798</v>
      </c>
      <c r="AP34" s="263"/>
      <c r="AQ34" s="264">
        <f t="shared" si="0"/>
        <v>3.2293156199999999</v>
      </c>
      <c r="AR34" s="263"/>
      <c r="AS34" s="325"/>
      <c r="AT34" s="325"/>
      <c r="AU34" s="325"/>
      <c r="AV34" s="325"/>
      <c r="AW34" s="325"/>
      <c r="AX34" s="325"/>
      <c r="AY34" s="325"/>
      <c r="AZ34" s="325"/>
      <c r="BA34" s="325"/>
      <c r="BB34" s="325"/>
      <c r="BC34" s="325"/>
      <c r="BD34" s="325"/>
      <c r="BE34" s="325"/>
      <c r="BF34" s="325"/>
      <c r="BG34" s="325"/>
      <c r="BH34" s="325"/>
      <c r="BI34" s="325"/>
      <c r="BJ34" s="325"/>
      <c r="BK34" s="325"/>
      <c r="BL34" s="325"/>
      <c r="BM34" s="325"/>
      <c r="BN34" s="325"/>
      <c r="BO34" s="325"/>
      <c r="BP34" s="325"/>
      <c r="BQ34" s="325"/>
      <c r="BR34" s="325"/>
      <c r="BS34" s="325"/>
      <c r="BT34" s="325"/>
      <c r="BU34" s="325"/>
      <c r="BV34" s="325"/>
      <c r="BW34" s="325"/>
      <c r="BX34" s="325"/>
      <c r="BY34" s="325"/>
      <c r="BZ34" s="325"/>
    </row>
    <row r="35" spans="1:78" s="221" customFormat="1" ht="72" customHeight="1">
      <c r="A35" s="319" t="str">
        <f>'[2]1'!A43</f>
        <v>1.1.4.1</v>
      </c>
      <c r="B35" s="320" t="str">
        <f>'[2]1'!B43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35" s="254" t="str">
        <f>'[2]1'!C43</f>
        <v>Г</v>
      </c>
      <c r="D35" s="326" t="s">
        <v>798</v>
      </c>
      <c r="E35" s="326" t="s">
        <v>798</v>
      </c>
      <c r="F35" s="326" t="s">
        <v>798</v>
      </c>
      <c r="G35" s="326" t="s">
        <v>798</v>
      </c>
      <c r="H35" s="272">
        <f>SUM(H36:H37)</f>
        <v>0.31297609000000004</v>
      </c>
      <c r="I35" s="327" t="s">
        <v>798</v>
      </c>
      <c r="J35" s="328">
        <v>0</v>
      </c>
      <c r="K35" s="259">
        <f t="shared" si="1"/>
        <v>3.2293156199999999</v>
      </c>
      <c r="L35" s="328">
        <f>SUM(L36:L37)</f>
        <v>0</v>
      </c>
      <c r="M35" s="328">
        <f>SUM(M36:M37)</f>
        <v>0</v>
      </c>
      <c r="N35" s="328">
        <f>SUM(N36:N37)</f>
        <v>0</v>
      </c>
      <c r="O35" s="328">
        <f>SUM(O36:O37)</f>
        <v>0</v>
      </c>
      <c r="P35" s="322">
        <f t="shared" si="2"/>
        <v>0</v>
      </c>
      <c r="Q35" s="272">
        <f>SUM(Q36:Q37)</f>
        <v>0</v>
      </c>
      <c r="R35" s="272">
        <f>SUM(R36:R37)</f>
        <v>0</v>
      </c>
      <c r="S35" s="272">
        <f>SUM(S36:S37)</f>
        <v>0</v>
      </c>
      <c r="T35" s="272">
        <f>SUM(T36:T37)</f>
        <v>0</v>
      </c>
      <c r="U35" s="258">
        <f t="shared" si="3"/>
        <v>0.31297609000000004</v>
      </c>
      <c r="V35" s="258">
        <f t="shared" si="4"/>
        <v>3.2293156199999999</v>
      </c>
      <c r="W35" s="258">
        <f t="shared" si="5"/>
        <v>0.31297609000000004</v>
      </c>
      <c r="X35" s="258">
        <f t="shared" si="6"/>
        <v>3.2293156199999999</v>
      </c>
      <c r="Y35" s="328" t="s">
        <v>798</v>
      </c>
      <c r="Z35" s="328" t="s">
        <v>798</v>
      </c>
      <c r="AA35" s="328">
        <v>0</v>
      </c>
      <c r="AB35" s="328" t="s">
        <v>798</v>
      </c>
      <c r="AC35" s="272">
        <f>SUM(AC36:AC37)</f>
        <v>0</v>
      </c>
      <c r="AD35" s="272">
        <v>0</v>
      </c>
      <c r="AE35" s="272">
        <f>SUM(AE36:AE37)</f>
        <v>7.4348929999999994E-2</v>
      </c>
      <c r="AF35" s="272">
        <v>0</v>
      </c>
      <c r="AG35" s="272">
        <f>SUM(AG36:AG37)</f>
        <v>3.1549666899999997</v>
      </c>
      <c r="AH35" s="272">
        <v>0</v>
      </c>
      <c r="AI35" s="272">
        <f>SUM(AI36:AI37)</f>
        <v>0</v>
      </c>
      <c r="AJ35" s="272">
        <v>0</v>
      </c>
      <c r="AK35" s="272">
        <v>0</v>
      </c>
      <c r="AL35" s="272">
        <v>0</v>
      </c>
      <c r="AM35" s="272">
        <f>SUM(AM36:AM37)</f>
        <v>3.2293156199999999</v>
      </c>
      <c r="AN35" s="272">
        <f>SUM(AN36:AN37)</f>
        <v>0</v>
      </c>
      <c r="AO35" s="324" t="s">
        <v>798</v>
      </c>
      <c r="AP35" s="263"/>
      <c r="AQ35" s="264">
        <f t="shared" si="0"/>
        <v>3.2293156199999999</v>
      </c>
      <c r="AR35" s="263"/>
      <c r="AS35" s="325"/>
      <c r="AT35" s="325"/>
      <c r="AU35" s="325"/>
      <c r="AV35" s="325"/>
      <c r="AW35" s="325"/>
      <c r="AX35" s="325"/>
      <c r="AY35" s="325"/>
      <c r="AZ35" s="325"/>
      <c r="BA35" s="325"/>
      <c r="BB35" s="325"/>
      <c r="BC35" s="325"/>
      <c r="BD35" s="325"/>
      <c r="BE35" s="325"/>
      <c r="BF35" s="325"/>
      <c r="BG35" s="325"/>
      <c r="BH35" s="325"/>
      <c r="BI35" s="325"/>
      <c r="BJ35" s="325"/>
      <c r="BK35" s="325"/>
      <c r="BL35" s="325"/>
      <c r="BM35" s="325"/>
      <c r="BN35" s="325"/>
      <c r="BO35" s="325"/>
      <c r="BP35" s="325"/>
      <c r="BQ35" s="325"/>
      <c r="BR35" s="325"/>
      <c r="BS35" s="325"/>
      <c r="BT35" s="325"/>
      <c r="BU35" s="325"/>
      <c r="BV35" s="325"/>
      <c r="BW35" s="325"/>
      <c r="BX35" s="325"/>
      <c r="BY35" s="325"/>
      <c r="BZ35" s="325"/>
    </row>
    <row r="36" spans="1:78" s="275" customFormat="1" ht="45" customHeight="1">
      <c r="A36" s="266" t="str">
        <f>'[2]1'!A44</f>
        <v>1.1.4.1.1</v>
      </c>
      <c r="B36" s="267" t="str">
        <f>'[2]1'!B44</f>
        <v xml:space="preserve">Строительство линии электропередачи 0,4 кВ </v>
      </c>
      <c r="C36" s="330" t="str">
        <f>'[2]1'!C44</f>
        <v>М_001</v>
      </c>
      <c r="D36" s="268" t="str">
        <f>'[2]2'!D38</f>
        <v>П</v>
      </c>
      <c r="E36" s="331">
        <f>'[2]2'!E38</f>
        <v>2024</v>
      </c>
      <c r="F36" s="331">
        <f>'[2]2'!F38</f>
        <v>2024</v>
      </c>
      <c r="G36" s="268" t="s">
        <v>798</v>
      </c>
      <c r="H36" s="332">
        <f>3995.88/1000000</f>
        <v>3.9958800000000003E-3</v>
      </c>
      <c r="I36" s="270" t="s">
        <v>798</v>
      </c>
      <c r="J36" s="271">
        <v>0</v>
      </c>
      <c r="K36" s="273">
        <f t="shared" si="1"/>
        <v>7.4348929999999994E-2</v>
      </c>
      <c r="L36" s="269">
        <v>0</v>
      </c>
      <c r="M36" s="269">
        <v>0</v>
      </c>
      <c r="N36" s="269">
        <v>0</v>
      </c>
      <c r="O36" s="269">
        <v>0</v>
      </c>
      <c r="P36" s="269">
        <f t="shared" si="2"/>
        <v>0</v>
      </c>
      <c r="Q36" s="333">
        <v>0</v>
      </c>
      <c r="R36" s="333">
        <v>0</v>
      </c>
      <c r="S36" s="333">
        <v>0</v>
      </c>
      <c r="T36" s="333">
        <v>0</v>
      </c>
      <c r="U36" s="258">
        <f t="shared" si="3"/>
        <v>3.9958800000000003E-3</v>
      </c>
      <c r="V36" s="334">
        <f t="shared" si="4"/>
        <v>7.4348929999999994E-2</v>
      </c>
      <c r="W36" s="258">
        <f t="shared" si="5"/>
        <v>3.9958800000000003E-3</v>
      </c>
      <c r="X36" s="334">
        <f t="shared" si="6"/>
        <v>7.4348929999999994E-2</v>
      </c>
      <c r="Y36" s="271" t="s">
        <v>798</v>
      </c>
      <c r="Z36" s="271" t="s">
        <v>798</v>
      </c>
      <c r="AA36" s="271">
        <v>0</v>
      </c>
      <c r="AB36" s="271" t="s">
        <v>798</v>
      </c>
      <c r="AC36" s="269">
        <v>0</v>
      </c>
      <c r="AD36" s="269">
        <v>0</v>
      </c>
      <c r="AE36" s="335">
        <f>74348.93/1000000</f>
        <v>7.4348929999999994E-2</v>
      </c>
      <c r="AF36" s="269">
        <v>0</v>
      </c>
      <c r="AG36" s="269">
        <v>0</v>
      </c>
      <c r="AH36" s="269">
        <v>0</v>
      </c>
      <c r="AI36" s="269">
        <v>0</v>
      </c>
      <c r="AJ36" s="269">
        <v>0</v>
      </c>
      <c r="AK36" s="269">
        <f>ROUND('[2]2'!AQ38/1.18,6)</f>
        <v>0</v>
      </c>
      <c r="AL36" s="269">
        <v>0</v>
      </c>
      <c r="AM36" s="273">
        <f>AC36+AE36+AG36+AI36+AK36</f>
        <v>7.4348929999999994E-2</v>
      </c>
      <c r="AN36" s="269">
        <f>AD36+AF36+AH36+AJ36</f>
        <v>0</v>
      </c>
      <c r="AO36" s="271" t="s">
        <v>798</v>
      </c>
      <c r="AP36" s="336"/>
      <c r="AQ36" s="264">
        <f t="shared" si="0"/>
        <v>7.4348929999999994E-2</v>
      </c>
      <c r="AR36" s="336"/>
      <c r="AS36" s="274"/>
      <c r="AT36" s="274"/>
      <c r="AU36" s="274"/>
      <c r="AV36" s="274"/>
      <c r="AW36" s="274"/>
      <c r="AX36" s="274"/>
      <c r="AY36" s="274"/>
      <c r="AZ36" s="274"/>
      <c r="BA36" s="274"/>
      <c r="BB36" s="274"/>
      <c r="BC36" s="274"/>
      <c r="BD36" s="274"/>
      <c r="BE36" s="274"/>
      <c r="BF36" s="274"/>
      <c r="BG36" s="274"/>
      <c r="BH36" s="274"/>
      <c r="BI36" s="274"/>
      <c r="BJ36" s="274"/>
      <c r="BK36" s="274"/>
      <c r="BL36" s="274"/>
      <c r="BM36" s="274"/>
      <c r="BN36" s="274"/>
      <c r="BO36" s="274"/>
      <c r="BP36" s="274"/>
      <c r="BQ36" s="274"/>
      <c r="BR36" s="274"/>
      <c r="BS36" s="274"/>
      <c r="BT36" s="274"/>
      <c r="BU36" s="274"/>
      <c r="BV36" s="274"/>
      <c r="BW36" s="274"/>
      <c r="BX36" s="274"/>
      <c r="BY36" s="274"/>
      <c r="BZ36" s="274"/>
    </row>
    <row r="37" spans="1:78" s="275" customFormat="1" ht="45" customHeight="1">
      <c r="A37" s="266" t="str">
        <f>'[2]1'!A45</f>
        <v>1.1.4.1.2</v>
      </c>
      <c r="B37" s="267" t="str">
        <f>'[2]1'!B45</f>
        <v>Строительство КТПН с линиями электропередачи 6 кВ</v>
      </c>
      <c r="C37" s="330" t="str">
        <f>'[2]1'!C45</f>
        <v>М_002</v>
      </c>
      <c r="D37" s="268" t="str">
        <f>'[2]2'!D39</f>
        <v>П</v>
      </c>
      <c r="E37" s="331">
        <f>'[2]2'!E39</f>
        <v>2025</v>
      </c>
      <c r="F37" s="331">
        <f>'[2]2'!F39</f>
        <v>2025</v>
      </c>
      <c r="G37" s="268" t="s">
        <v>798</v>
      </c>
      <c r="H37" s="332">
        <f>308980.21/1000000</f>
        <v>0.30898021000000003</v>
      </c>
      <c r="I37" s="270" t="s">
        <v>798</v>
      </c>
      <c r="J37" s="271">
        <v>0</v>
      </c>
      <c r="K37" s="273">
        <f t="shared" si="1"/>
        <v>3.1549666899999997</v>
      </c>
      <c r="L37" s="269">
        <v>0</v>
      </c>
      <c r="M37" s="269">
        <v>0</v>
      </c>
      <c r="N37" s="269">
        <v>0</v>
      </c>
      <c r="O37" s="269">
        <v>0</v>
      </c>
      <c r="P37" s="269">
        <f t="shared" si="2"/>
        <v>0</v>
      </c>
      <c r="Q37" s="333">
        <v>0</v>
      </c>
      <c r="R37" s="333">
        <v>0</v>
      </c>
      <c r="S37" s="333">
        <v>0</v>
      </c>
      <c r="T37" s="333">
        <v>0</v>
      </c>
      <c r="U37" s="258">
        <f t="shared" si="3"/>
        <v>0.30898021000000003</v>
      </c>
      <c r="V37" s="334">
        <f t="shared" si="4"/>
        <v>3.1549666899999997</v>
      </c>
      <c r="W37" s="258">
        <f t="shared" si="5"/>
        <v>0.30898021000000003</v>
      </c>
      <c r="X37" s="334">
        <f t="shared" si="6"/>
        <v>3.1549666899999997</v>
      </c>
      <c r="Y37" s="271" t="s">
        <v>798</v>
      </c>
      <c r="Z37" s="271" t="s">
        <v>798</v>
      </c>
      <c r="AA37" s="271">
        <v>0</v>
      </c>
      <c r="AB37" s="271" t="s">
        <v>798</v>
      </c>
      <c r="AC37" s="269">
        <v>0</v>
      </c>
      <c r="AD37" s="269">
        <v>0</v>
      </c>
      <c r="AE37" s="269">
        <v>0</v>
      </c>
      <c r="AF37" s="269">
        <v>0</v>
      </c>
      <c r="AG37" s="269">
        <f>3154966.69/1000000</f>
        <v>3.1549666899999997</v>
      </c>
      <c r="AH37" s="269">
        <v>0</v>
      </c>
      <c r="AI37" s="269">
        <v>0</v>
      </c>
      <c r="AJ37" s="269">
        <v>0</v>
      </c>
      <c r="AK37" s="269">
        <v>0</v>
      </c>
      <c r="AL37" s="269">
        <v>0</v>
      </c>
      <c r="AM37" s="273">
        <f>AC37+AE37+AG37+AI37+AK37</f>
        <v>3.1549666899999997</v>
      </c>
      <c r="AN37" s="269">
        <f>AD37+AF37+AH37+AJ37</f>
        <v>0</v>
      </c>
      <c r="AO37" s="271" t="s">
        <v>798</v>
      </c>
      <c r="AP37" s="336"/>
      <c r="AQ37" s="264">
        <f t="shared" si="0"/>
        <v>3.1549666899999997</v>
      </c>
      <c r="AR37" s="336"/>
      <c r="AS37" s="274"/>
      <c r="AT37" s="274"/>
      <c r="AU37" s="274"/>
      <c r="AV37" s="274"/>
      <c r="AW37" s="274"/>
      <c r="AX37" s="274"/>
      <c r="AY37" s="274"/>
      <c r="AZ37" s="274"/>
      <c r="BA37" s="274"/>
      <c r="BB37" s="274"/>
      <c r="BC37" s="274"/>
      <c r="BD37" s="274"/>
      <c r="BE37" s="274"/>
      <c r="BF37" s="274"/>
      <c r="BG37" s="274"/>
      <c r="BH37" s="274"/>
      <c r="BI37" s="274"/>
      <c r="BJ37" s="274"/>
      <c r="BK37" s="274"/>
      <c r="BL37" s="274"/>
      <c r="BM37" s="274"/>
      <c r="BN37" s="274"/>
      <c r="BO37" s="274"/>
      <c r="BP37" s="274"/>
      <c r="BQ37" s="274"/>
      <c r="BR37" s="274"/>
      <c r="BS37" s="274"/>
      <c r="BT37" s="274"/>
      <c r="BU37" s="274"/>
      <c r="BV37" s="274"/>
      <c r="BW37" s="274"/>
      <c r="BX37" s="274"/>
      <c r="BY37" s="274"/>
      <c r="BZ37" s="274"/>
    </row>
    <row r="38" spans="1:78" s="221" customFormat="1" ht="92.25" customHeight="1">
      <c r="A38" s="319" t="str">
        <f>'[2]1'!A46</f>
        <v>1.1.4.2</v>
      </c>
      <c r="B38" s="320" t="str">
        <f>'[2]1'!B46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38" s="254" t="str">
        <f>'[2]1'!C46</f>
        <v>Г</v>
      </c>
      <c r="D38" s="321" t="s">
        <v>798</v>
      </c>
      <c r="E38" s="321" t="s">
        <v>798</v>
      </c>
      <c r="F38" s="321" t="s">
        <v>798</v>
      </c>
      <c r="G38" s="321" t="s">
        <v>798</v>
      </c>
      <c r="H38" s="322">
        <v>0</v>
      </c>
      <c r="I38" s="323" t="s">
        <v>798</v>
      </c>
      <c r="J38" s="324">
        <v>0</v>
      </c>
      <c r="K38" s="259">
        <f t="shared" si="1"/>
        <v>0</v>
      </c>
      <c r="L38" s="324">
        <f>AN38</f>
        <v>0</v>
      </c>
      <c r="M38" s="324">
        <v>0</v>
      </c>
      <c r="N38" s="324">
        <v>0</v>
      </c>
      <c r="O38" s="324">
        <v>0</v>
      </c>
      <c r="P38" s="322">
        <f t="shared" si="2"/>
        <v>0</v>
      </c>
      <c r="Q38" s="322">
        <v>0</v>
      </c>
      <c r="R38" s="272">
        <v>0</v>
      </c>
      <c r="S38" s="322">
        <v>0</v>
      </c>
      <c r="T38" s="322">
        <v>0</v>
      </c>
      <c r="U38" s="258">
        <f t="shared" si="3"/>
        <v>0</v>
      </c>
      <c r="V38" s="258">
        <f t="shared" si="4"/>
        <v>0</v>
      </c>
      <c r="W38" s="258">
        <f t="shared" si="5"/>
        <v>0</v>
      </c>
      <c r="X38" s="258">
        <f t="shared" si="6"/>
        <v>0</v>
      </c>
      <c r="Y38" s="324" t="s">
        <v>798</v>
      </c>
      <c r="Z38" s="324" t="s">
        <v>798</v>
      </c>
      <c r="AA38" s="324">
        <v>0</v>
      </c>
      <c r="AB38" s="324" t="s">
        <v>798</v>
      </c>
      <c r="AC38" s="322">
        <v>0</v>
      </c>
      <c r="AD38" s="322">
        <v>0</v>
      </c>
      <c r="AE38" s="322">
        <v>0</v>
      </c>
      <c r="AF38" s="322">
        <v>0</v>
      </c>
      <c r="AG38" s="322">
        <v>0</v>
      </c>
      <c r="AH38" s="322">
        <v>0</v>
      </c>
      <c r="AI38" s="322">
        <v>0</v>
      </c>
      <c r="AJ38" s="322">
        <v>0</v>
      </c>
      <c r="AK38" s="322">
        <v>0</v>
      </c>
      <c r="AL38" s="322">
        <v>0</v>
      </c>
      <c r="AM38" s="322">
        <v>0</v>
      </c>
      <c r="AN38" s="272">
        <v>0</v>
      </c>
      <c r="AO38" s="324" t="s">
        <v>798</v>
      </c>
      <c r="AP38" s="263"/>
      <c r="AQ38" s="264">
        <f t="shared" si="0"/>
        <v>0</v>
      </c>
      <c r="AR38" s="263"/>
      <c r="AS38" s="325"/>
      <c r="AT38" s="325"/>
      <c r="AU38" s="325"/>
      <c r="AV38" s="325"/>
      <c r="AW38" s="325"/>
      <c r="AX38" s="325"/>
      <c r="AY38" s="325"/>
      <c r="AZ38" s="325"/>
      <c r="BA38" s="325"/>
      <c r="BB38" s="325"/>
      <c r="BC38" s="325"/>
      <c r="BD38" s="325"/>
      <c r="BE38" s="325"/>
      <c r="BF38" s="325"/>
      <c r="BG38" s="325"/>
      <c r="BH38" s="325"/>
      <c r="BI38" s="325"/>
      <c r="BJ38" s="325"/>
      <c r="BK38" s="325"/>
      <c r="BL38" s="325"/>
      <c r="BM38" s="325"/>
      <c r="BN38" s="325"/>
      <c r="BO38" s="325"/>
      <c r="BP38" s="325"/>
      <c r="BQ38" s="325"/>
      <c r="BR38" s="325"/>
      <c r="BS38" s="325"/>
      <c r="BT38" s="325"/>
      <c r="BU38" s="325"/>
      <c r="BV38" s="325"/>
      <c r="BW38" s="325"/>
      <c r="BX38" s="325"/>
      <c r="BY38" s="325"/>
      <c r="BZ38" s="325"/>
    </row>
    <row r="39" spans="1:78" s="221" customFormat="1" ht="54" customHeight="1">
      <c r="A39" s="337" t="str">
        <f>'[2]1'!A47</f>
        <v>1.2</v>
      </c>
      <c r="B39" s="338" t="str">
        <f>'[2]1'!B47</f>
        <v>Реконструкция, модернизация, техническое перевооружение всего, в том числе:</v>
      </c>
      <c r="C39" s="254" t="str">
        <f>'[2]1'!C47</f>
        <v>Г</v>
      </c>
      <c r="D39" s="326" t="s">
        <v>798</v>
      </c>
      <c r="E39" s="326" t="s">
        <v>798</v>
      </c>
      <c r="F39" s="326" t="s">
        <v>798</v>
      </c>
      <c r="G39" s="326" t="s">
        <v>798</v>
      </c>
      <c r="H39" s="339">
        <f>H40+H47+H54+H64</f>
        <v>4.3097424899999996</v>
      </c>
      <c r="I39" s="327" t="s">
        <v>798</v>
      </c>
      <c r="J39" s="328">
        <v>0</v>
      </c>
      <c r="K39" s="259">
        <f t="shared" si="1"/>
        <v>247.39016832606029</v>
      </c>
      <c r="L39" s="340">
        <f>L40+L47+L54+L64</f>
        <v>0</v>
      </c>
      <c r="M39" s="340">
        <f>M40+M47+M54+M64</f>
        <v>0</v>
      </c>
      <c r="N39" s="340">
        <f>N40+N47+N54+N64</f>
        <v>0</v>
      </c>
      <c r="O39" s="340">
        <f>O40+O47+O54+O64</f>
        <v>0</v>
      </c>
      <c r="P39" s="322">
        <f t="shared" si="2"/>
        <v>0</v>
      </c>
      <c r="Q39" s="329">
        <f>Q40+Q47+Q54+Q64</f>
        <v>0</v>
      </c>
      <c r="R39" s="329">
        <f>R40+R47+R54+R64</f>
        <v>0</v>
      </c>
      <c r="S39" s="329">
        <f>S40+S47+S54+S64</f>
        <v>0</v>
      </c>
      <c r="T39" s="329">
        <f>T40+T47+T54+T64</f>
        <v>0</v>
      </c>
      <c r="U39" s="258">
        <f t="shared" si="3"/>
        <v>4.3097424899999996</v>
      </c>
      <c r="V39" s="258">
        <f t="shared" si="4"/>
        <v>247.39016832606029</v>
      </c>
      <c r="W39" s="258">
        <f t="shared" si="5"/>
        <v>4.3097424899999996</v>
      </c>
      <c r="X39" s="258">
        <f t="shared" si="6"/>
        <v>247.39016832606029</v>
      </c>
      <c r="Y39" s="328" t="s">
        <v>798</v>
      </c>
      <c r="Z39" s="328" t="s">
        <v>798</v>
      </c>
      <c r="AA39" s="328">
        <v>0</v>
      </c>
      <c r="AB39" s="328" t="s">
        <v>798</v>
      </c>
      <c r="AC39" s="339">
        <f>AC40+AC47+AC54+AC64</f>
        <v>45.971070399642223</v>
      </c>
      <c r="AD39" s="272">
        <v>0</v>
      </c>
      <c r="AE39" s="339">
        <f>AE40+AE47+AE54+AE64</f>
        <v>40.909133847299998</v>
      </c>
      <c r="AF39" s="272">
        <v>0</v>
      </c>
      <c r="AG39" s="339">
        <f>AG40+AG47+AG54+AG64</f>
        <v>53.533084017560995</v>
      </c>
      <c r="AH39" s="272">
        <v>0</v>
      </c>
      <c r="AI39" s="339">
        <f>AI40+AI47+AI54+AI64</f>
        <v>55.802581565114693</v>
      </c>
      <c r="AJ39" s="272">
        <v>0</v>
      </c>
      <c r="AK39" s="339">
        <f>AK40+AK47+AK54+AK64</f>
        <v>51.174298496442411</v>
      </c>
      <c r="AL39" s="272">
        <v>0</v>
      </c>
      <c r="AM39" s="339">
        <f>AM40+AM47+AM54+AM64</f>
        <v>247.39016832606029</v>
      </c>
      <c r="AN39" s="272">
        <f t="shared" ref="AN39:AN49" si="11">AD39+AF39+AH39+AJ39</f>
        <v>0</v>
      </c>
      <c r="AO39" s="324" t="s">
        <v>798</v>
      </c>
      <c r="AP39" s="263"/>
      <c r="AQ39" s="264">
        <f t="shared" si="0"/>
        <v>247.39016832606029</v>
      </c>
      <c r="AR39" s="263"/>
      <c r="AS39" s="325"/>
      <c r="AT39" s="325"/>
      <c r="AU39" s="325"/>
      <c r="AV39" s="325"/>
      <c r="AW39" s="325"/>
      <c r="AX39" s="325"/>
      <c r="AY39" s="325"/>
      <c r="AZ39" s="325"/>
      <c r="BA39" s="325"/>
      <c r="BB39" s="325"/>
      <c r="BC39" s="325"/>
      <c r="BD39" s="325"/>
      <c r="BE39" s="325"/>
      <c r="BF39" s="325"/>
      <c r="BG39" s="325"/>
      <c r="BH39" s="325"/>
      <c r="BI39" s="325"/>
      <c r="BJ39" s="325"/>
      <c r="BK39" s="325"/>
      <c r="BL39" s="325"/>
      <c r="BM39" s="325"/>
      <c r="BN39" s="325"/>
      <c r="BO39" s="325"/>
      <c r="BP39" s="325"/>
      <c r="BQ39" s="325"/>
      <c r="BR39" s="325"/>
      <c r="BS39" s="325"/>
      <c r="BT39" s="325"/>
      <c r="BU39" s="325"/>
      <c r="BV39" s="325"/>
      <c r="BW39" s="325"/>
      <c r="BX39" s="325"/>
      <c r="BY39" s="325"/>
      <c r="BZ39" s="325"/>
    </row>
    <row r="40" spans="1:78" s="221" customFormat="1" ht="74.25" customHeight="1">
      <c r="A40" s="319" t="str">
        <f>'[2]1'!A48</f>
        <v>1.2.1</v>
      </c>
      <c r="B40" s="320" t="str">
        <f>'[2]1'!B48</f>
        <v>Реконструкция, модернизация, техническое перевооружение  трансформаторных и иных подстанций, распределительных пунктов, всего, в том числе:</v>
      </c>
      <c r="C40" s="254" t="str">
        <f>'[2]1'!C48</f>
        <v>Г</v>
      </c>
      <c r="D40" s="326" t="s">
        <v>798</v>
      </c>
      <c r="E40" s="326" t="s">
        <v>798</v>
      </c>
      <c r="F40" s="326" t="s">
        <v>798</v>
      </c>
      <c r="G40" s="326" t="s">
        <v>798</v>
      </c>
      <c r="H40" s="272">
        <f>H41+H42</f>
        <v>2.43763452</v>
      </c>
      <c r="I40" s="327" t="s">
        <v>798</v>
      </c>
      <c r="J40" s="328">
        <v>0</v>
      </c>
      <c r="K40" s="259">
        <f t="shared" si="1"/>
        <v>172.32859476943312</v>
      </c>
      <c r="L40" s="328">
        <f>L41+L42</f>
        <v>0</v>
      </c>
      <c r="M40" s="328">
        <f>M41+M42</f>
        <v>0</v>
      </c>
      <c r="N40" s="328">
        <v>0</v>
      </c>
      <c r="O40" s="328">
        <f>O41+O42</f>
        <v>0</v>
      </c>
      <c r="P40" s="322">
        <f t="shared" si="2"/>
        <v>0</v>
      </c>
      <c r="Q40" s="329">
        <f>Q41+Q42</f>
        <v>0</v>
      </c>
      <c r="R40" s="329">
        <f>R41+R42</f>
        <v>0</v>
      </c>
      <c r="S40" s="329">
        <f>S41+S42</f>
        <v>0</v>
      </c>
      <c r="T40" s="329">
        <f>T41+T42</f>
        <v>0</v>
      </c>
      <c r="U40" s="258">
        <f t="shared" si="3"/>
        <v>2.43763452</v>
      </c>
      <c r="V40" s="258">
        <f t="shared" si="4"/>
        <v>172.32859476943312</v>
      </c>
      <c r="W40" s="258">
        <f t="shared" si="5"/>
        <v>2.43763452</v>
      </c>
      <c r="X40" s="258">
        <f t="shared" si="6"/>
        <v>172.32859476943312</v>
      </c>
      <c r="Y40" s="328" t="s">
        <v>798</v>
      </c>
      <c r="Z40" s="328" t="s">
        <v>798</v>
      </c>
      <c r="AA40" s="328">
        <v>0</v>
      </c>
      <c r="AB40" s="328" t="s">
        <v>798</v>
      </c>
      <c r="AC40" s="272">
        <f>AC41+AC42</f>
        <v>30.058315019642222</v>
      </c>
      <c r="AD40" s="272">
        <v>0</v>
      </c>
      <c r="AE40" s="272">
        <f>AE41+AE42</f>
        <v>34.3026752273</v>
      </c>
      <c r="AF40" s="272">
        <v>0</v>
      </c>
      <c r="AG40" s="272">
        <f>AG41+AG42</f>
        <v>45.735405887561001</v>
      </c>
      <c r="AH40" s="272">
        <v>0</v>
      </c>
      <c r="AI40" s="272">
        <f>AI41+AI42</f>
        <v>32.966815620551493</v>
      </c>
      <c r="AJ40" s="272">
        <v>0</v>
      </c>
      <c r="AK40" s="272">
        <f>AK41+AK42</f>
        <v>29.265383014378408</v>
      </c>
      <c r="AL40" s="272">
        <v>0</v>
      </c>
      <c r="AM40" s="272">
        <f>AM41+AM42</f>
        <v>172.32859476943312</v>
      </c>
      <c r="AN40" s="272">
        <f t="shared" si="11"/>
        <v>0</v>
      </c>
      <c r="AO40" s="324" t="s">
        <v>798</v>
      </c>
      <c r="AP40" s="263"/>
      <c r="AQ40" s="264">
        <f t="shared" si="0"/>
        <v>172.32859476943312</v>
      </c>
      <c r="AR40" s="263"/>
      <c r="AS40" s="325"/>
      <c r="AT40" s="325"/>
      <c r="AU40" s="325"/>
      <c r="AV40" s="325"/>
      <c r="AW40" s="325"/>
      <c r="AX40" s="325"/>
      <c r="AY40" s="325"/>
      <c r="AZ40" s="325"/>
      <c r="BA40" s="325"/>
      <c r="BB40" s="325"/>
      <c r="BC40" s="325"/>
      <c r="BD40" s="325"/>
      <c r="BE40" s="325"/>
      <c r="BF40" s="325"/>
      <c r="BG40" s="325"/>
      <c r="BH40" s="325"/>
      <c r="BI40" s="325"/>
      <c r="BJ40" s="325"/>
      <c r="BK40" s="325"/>
      <c r="BL40" s="325"/>
      <c r="BM40" s="325"/>
      <c r="BN40" s="325"/>
      <c r="BO40" s="325"/>
      <c r="BP40" s="325"/>
      <c r="BQ40" s="325"/>
      <c r="BR40" s="325"/>
      <c r="BS40" s="325"/>
      <c r="BT40" s="325"/>
      <c r="BU40" s="325"/>
      <c r="BV40" s="325"/>
      <c r="BW40" s="325"/>
      <c r="BX40" s="325"/>
      <c r="BY40" s="325"/>
      <c r="BZ40" s="325"/>
    </row>
    <row r="41" spans="1:78" s="221" customFormat="1" ht="49.5" customHeight="1">
      <c r="A41" s="319" t="str">
        <f>'[2]1'!A49</f>
        <v>1.2.1.1</v>
      </c>
      <c r="B41" s="320" t="str">
        <f>'[2]1'!B49</f>
        <v>Реконструкция трансформаторных и иных подстанций, всего, в том числе:</v>
      </c>
      <c r="C41" s="254" t="str">
        <f>'[2]1'!C49</f>
        <v>Г</v>
      </c>
      <c r="D41" s="326" t="s">
        <v>798</v>
      </c>
      <c r="E41" s="326" t="s">
        <v>798</v>
      </c>
      <c r="F41" s="326" t="s">
        <v>798</v>
      </c>
      <c r="G41" s="326" t="s">
        <v>798</v>
      </c>
      <c r="H41" s="272">
        <v>0</v>
      </c>
      <c r="I41" s="327" t="s">
        <v>798</v>
      </c>
      <c r="J41" s="328">
        <v>0</v>
      </c>
      <c r="K41" s="259">
        <f t="shared" si="1"/>
        <v>0</v>
      </c>
      <c r="L41" s="328">
        <v>0</v>
      </c>
      <c r="M41" s="328">
        <v>0</v>
      </c>
      <c r="N41" s="328">
        <v>0</v>
      </c>
      <c r="O41" s="328">
        <v>0</v>
      </c>
      <c r="P41" s="322">
        <f t="shared" si="2"/>
        <v>0</v>
      </c>
      <c r="Q41" s="329">
        <v>0</v>
      </c>
      <c r="R41" s="329">
        <v>0</v>
      </c>
      <c r="S41" s="329">
        <v>0</v>
      </c>
      <c r="T41" s="329">
        <v>0</v>
      </c>
      <c r="U41" s="258">
        <f t="shared" si="3"/>
        <v>0</v>
      </c>
      <c r="V41" s="258">
        <f t="shared" si="4"/>
        <v>0</v>
      </c>
      <c r="W41" s="258">
        <f t="shared" si="5"/>
        <v>0</v>
      </c>
      <c r="X41" s="258">
        <f t="shared" si="6"/>
        <v>0</v>
      </c>
      <c r="Y41" s="328" t="s">
        <v>798</v>
      </c>
      <c r="Z41" s="328" t="s">
        <v>798</v>
      </c>
      <c r="AA41" s="328">
        <v>0</v>
      </c>
      <c r="AB41" s="328" t="s">
        <v>798</v>
      </c>
      <c r="AC41" s="272">
        <v>0</v>
      </c>
      <c r="AD41" s="272">
        <v>0</v>
      </c>
      <c r="AE41" s="272">
        <v>0</v>
      </c>
      <c r="AF41" s="272">
        <v>0</v>
      </c>
      <c r="AG41" s="272">
        <v>0</v>
      </c>
      <c r="AH41" s="272">
        <v>0</v>
      </c>
      <c r="AI41" s="272">
        <v>0</v>
      </c>
      <c r="AJ41" s="272">
        <v>0</v>
      </c>
      <c r="AK41" s="272">
        <v>0</v>
      </c>
      <c r="AL41" s="272">
        <v>0</v>
      </c>
      <c r="AM41" s="272">
        <v>0</v>
      </c>
      <c r="AN41" s="272">
        <f t="shared" si="11"/>
        <v>0</v>
      </c>
      <c r="AO41" s="324" t="s">
        <v>798</v>
      </c>
      <c r="AP41" s="263"/>
      <c r="AQ41" s="264">
        <f t="shared" si="0"/>
        <v>0</v>
      </c>
      <c r="AR41" s="263"/>
      <c r="AS41" s="325"/>
      <c r="AT41" s="325"/>
      <c r="AU41" s="325"/>
      <c r="AV41" s="325"/>
      <c r="AW41" s="325"/>
      <c r="AX41" s="325"/>
      <c r="AY41" s="325"/>
      <c r="AZ41" s="325"/>
      <c r="BA41" s="325"/>
      <c r="BB41" s="325"/>
      <c r="BC41" s="325"/>
      <c r="BD41" s="325"/>
      <c r="BE41" s="325"/>
      <c r="BF41" s="325"/>
      <c r="BG41" s="325"/>
      <c r="BH41" s="325"/>
      <c r="BI41" s="325"/>
      <c r="BJ41" s="325"/>
      <c r="BK41" s="325"/>
      <c r="BL41" s="325"/>
      <c r="BM41" s="325"/>
      <c r="BN41" s="325"/>
      <c r="BO41" s="325"/>
      <c r="BP41" s="325"/>
      <c r="BQ41" s="325"/>
      <c r="BR41" s="325"/>
      <c r="BS41" s="325"/>
      <c r="BT41" s="325"/>
      <c r="BU41" s="325"/>
      <c r="BV41" s="325"/>
      <c r="BW41" s="325"/>
      <c r="BX41" s="325"/>
      <c r="BY41" s="325"/>
      <c r="BZ41" s="325"/>
    </row>
    <row r="42" spans="1:78" s="221" customFormat="1" ht="63" customHeight="1">
      <c r="A42" s="341" t="str">
        <f>'[2]1'!A50</f>
        <v>1.2.1.2</v>
      </c>
      <c r="B42" s="342" t="str">
        <f>'[2]1'!B50</f>
        <v>Модернизация, техническое перевооружение трансформаторных и иных подстанций, распределительных пунктов, всего, в том числе:</v>
      </c>
      <c r="C42" s="254" t="str">
        <f>'[2]1'!C50</f>
        <v>Г</v>
      </c>
      <c r="D42" s="327" t="s">
        <v>798</v>
      </c>
      <c r="E42" s="327" t="s">
        <v>798</v>
      </c>
      <c r="F42" s="327" t="s">
        <v>798</v>
      </c>
      <c r="G42" s="327" t="s">
        <v>798</v>
      </c>
      <c r="H42" s="272">
        <f>SUM(H43:H46)</f>
        <v>2.43763452</v>
      </c>
      <c r="I42" s="327" t="s">
        <v>798</v>
      </c>
      <c r="J42" s="328">
        <v>0</v>
      </c>
      <c r="K42" s="259">
        <f t="shared" si="1"/>
        <v>172.32859476943312</v>
      </c>
      <c r="L42" s="328">
        <f>SUM(L43:L46)</f>
        <v>0</v>
      </c>
      <c r="M42" s="328">
        <f>SUM(M43:M46)</f>
        <v>0</v>
      </c>
      <c r="N42" s="328">
        <f>SUM(N43:N46)</f>
        <v>0</v>
      </c>
      <c r="O42" s="328">
        <f>SUM(O43:O46)</f>
        <v>0</v>
      </c>
      <c r="P42" s="322">
        <f t="shared" si="2"/>
        <v>0</v>
      </c>
      <c r="Q42" s="329">
        <f>SUM(Q43:Q46)</f>
        <v>0</v>
      </c>
      <c r="R42" s="329">
        <f>SUM(R43:R46)</f>
        <v>0</v>
      </c>
      <c r="S42" s="329">
        <f>SUM(S43:S46)</f>
        <v>0</v>
      </c>
      <c r="T42" s="329">
        <f>SUM(T43:T46)</f>
        <v>0</v>
      </c>
      <c r="U42" s="258">
        <f t="shared" si="3"/>
        <v>2.43763452</v>
      </c>
      <c r="V42" s="258">
        <f t="shared" si="4"/>
        <v>172.32859476943312</v>
      </c>
      <c r="W42" s="258">
        <f t="shared" si="5"/>
        <v>2.43763452</v>
      </c>
      <c r="X42" s="258">
        <f t="shared" si="6"/>
        <v>172.32859476943312</v>
      </c>
      <c r="Y42" s="328" t="s">
        <v>798</v>
      </c>
      <c r="Z42" s="328" t="s">
        <v>798</v>
      </c>
      <c r="AA42" s="328">
        <v>0</v>
      </c>
      <c r="AB42" s="328" t="s">
        <v>798</v>
      </c>
      <c r="AC42" s="272">
        <f>SUM(AC43:AC46)</f>
        <v>30.058315019642222</v>
      </c>
      <c r="AD42" s="272">
        <v>0</v>
      </c>
      <c r="AE42" s="272">
        <f>SUM(AE43:AE46)</f>
        <v>34.3026752273</v>
      </c>
      <c r="AF42" s="272">
        <v>0</v>
      </c>
      <c r="AG42" s="272">
        <f>SUM(AG43:AG46)</f>
        <v>45.735405887561001</v>
      </c>
      <c r="AH42" s="272">
        <v>0</v>
      </c>
      <c r="AI42" s="272">
        <f>SUM(AI43:AI46)</f>
        <v>32.966815620551493</v>
      </c>
      <c r="AJ42" s="272">
        <v>0</v>
      </c>
      <c r="AK42" s="272">
        <f>SUM(AK43:AK46)</f>
        <v>29.265383014378408</v>
      </c>
      <c r="AL42" s="272">
        <v>0</v>
      </c>
      <c r="AM42" s="272">
        <f>SUM(AM43:AM46)</f>
        <v>172.32859476943312</v>
      </c>
      <c r="AN42" s="272">
        <f t="shared" si="11"/>
        <v>0</v>
      </c>
      <c r="AO42" s="324" t="s">
        <v>798</v>
      </c>
      <c r="AP42" s="263"/>
      <c r="AQ42" s="264">
        <f t="shared" si="0"/>
        <v>172.32859476943312</v>
      </c>
      <c r="AR42" s="263"/>
      <c r="AS42" s="325"/>
      <c r="AT42" s="325"/>
      <c r="AU42" s="325"/>
      <c r="AV42" s="325"/>
      <c r="AW42" s="325"/>
      <c r="AX42" s="325"/>
      <c r="AY42" s="325"/>
      <c r="AZ42" s="325"/>
      <c r="BA42" s="325"/>
      <c r="BB42" s="325"/>
      <c r="BC42" s="325"/>
      <c r="BD42" s="325"/>
      <c r="BE42" s="325"/>
      <c r="BF42" s="325"/>
      <c r="BG42" s="325"/>
      <c r="BH42" s="325"/>
      <c r="BI42" s="325"/>
      <c r="BJ42" s="325"/>
      <c r="BK42" s="325"/>
      <c r="BL42" s="325"/>
      <c r="BM42" s="325"/>
      <c r="BN42" s="325"/>
      <c r="BO42" s="325"/>
      <c r="BP42" s="325"/>
      <c r="BQ42" s="325"/>
      <c r="BR42" s="325"/>
      <c r="BS42" s="325"/>
      <c r="BT42" s="325"/>
      <c r="BU42" s="325"/>
      <c r="BV42" s="325"/>
      <c r="BW42" s="325"/>
      <c r="BX42" s="325"/>
      <c r="BY42" s="325"/>
      <c r="BZ42" s="325"/>
    </row>
    <row r="43" spans="1:78" s="284" customFormat="1" ht="61.5" customHeight="1">
      <c r="A43" s="343" t="str">
        <f>'[2]1'!A51</f>
        <v>1.2.1.2.1</v>
      </c>
      <c r="B43" s="344" t="str">
        <f>'[2]1'!B51</f>
        <v>Техническое перевооружение релейной защиты главных понизительных и распределительных подстанций</v>
      </c>
      <c r="C43" s="345" t="str">
        <f>'[2]1'!C51</f>
        <v>М_004</v>
      </c>
      <c r="D43" s="280" t="str">
        <f>'[2]2'!D45</f>
        <v>П</v>
      </c>
      <c r="E43" s="346">
        <f>'[2]2'!E45</f>
        <v>2024</v>
      </c>
      <c r="F43" s="346">
        <f>'[2]2'!F45</f>
        <v>2025</v>
      </c>
      <c r="G43" s="280" t="s">
        <v>798</v>
      </c>
      <c r="H43" s="347">
        <v>0</v>
      </c>
      <c r="I43" s="279">
        <v>0</v>
      </c>
      <c r="J43" s="281">
        <v>0</v>
      </c>
      <c r="K43" s="282">
        <f t="shared" si="1"/>
        <v>59.946998432516899</v>
      </c>
      <c r="L43" s="281">
        <v>0</v>
      </c>
      <c r="M43" s="281">
        <v>0</v>
      </c>
      <c r="N43" s="281">
        <v>0</v>
      </c>
      <c r="O43" s="281">
        <v>0</v>
      </c>
      <c r="P43" s="279">
        <f>AN43</f>
        <v>0</v>
      </c>
      <c r="Q43" s="348">
        <v>0</v>
      </c>
      <c r="R43" s="348">
        <v>0</v>
      </c>
      <c r="S43" s="348">
        <v>0</v>
      </c>
      <c r="T43" s="348">
        <v>0</v>
      </c>
      <c r="U43" s="258">
        <f t="shared" si="3"/>
        <v>0</v>
      </c>
      <c r="V43" s="349">
        <f t="shared" si="4"/>
        <v>59.946998432516899</v>
      </c>
      <c r="W43" s="258">
        <f t="shared" si="5"/>
        <v>0</v>
      </c>
      <c r="X43" s="349">
        <f t="shared" si="6"/>
        <v>59.946998432516899</v>
      </c>
      <c r="Y43" s="281" t="s">
        <v>798</v>
      </c>
      <c r="Z43" s="281" t="s">
        <v>798</v>
      </c>
      <c r="AA43" s="281">
        <v>0</v>
      </c>
      <c r="AB43" s="281" t="s">
        <v>798</v>
      </c>
      <c r="AC43" s="347">
        <v>0</v>
      </c>
      <c r="AD43" s="279">
        <v>0</v>
      </c>
      <c r="AE43" s="350">
        <f>34302675.2273/1000000</f>
        <v>34.3026752273</v>
      </c>
      <c r="AF43" s="279">
        <v>0</v>
      </c>
      <c r="AG43" s="347">
        <f>25644323.2052169/1000000</f>
        <v>25.644323205216899</v>
      </c>
      <c r="AH43" s="279">
        <v>0</v>
      </c>
      <c r="AI43" s="279">
        <v>0</v>
      </c>
      <c r="AJ43" s="281">
        <v>0</v>
      </c>
      <c r="AK43" s="351">
        <v>0</v>
      </c>
      <c r="AL43" s="281">
        <v>0</v>
      </c>
      <c r="AM43" s="282">
        <f>AC43+AE43+AG43+AI43+AK43</f>
        <v>59.946998432516899</v>
      </c>
      <c r="AN43" s="279">
        <f t="shared" si="11"/>
        <v>0</v>
      </c>
      <c r="AO43" s="281" t="s">
        <v>798</v>
      </c>
      <c r="AP43" s="352"/>
      <c r="AQ43" s="264">
        <f t="shared" si="0"/>
        <v>59.946998432516899</v>
      </c>
      <c r="AR43" s="352"/>
      <c r="AS43" s="283"/>
      <c r="AT43" s="283"/>
      <c r="AU43" s="283"/>
      <c r="AV43" s="283"/>
      <c r="AW43" s="283"/>
      <c r="AX43" s="283"/>
      <c r="AY43" s="283"/>
      <c r="AZ43" s="283"/>
      <c r="BA43" s="283"/>
      <c r="BB43" s="283"/>
      <c r="BC43" s="283"/>
      <c r="BD43" s="283"/>
      <c r="BE43" s="283"/>
      <c r="BF43" s="283"/>
      <c r="BG43" s="283"/>
      <c r="BH43" s="283"/>
      <c r="BI43" s="283"/>
      <c r="BJ43" s="283"/>
      <c r="BK43" s="283"/>
      <c r="BL43" s="283"/>
      <c r="BM43" s="283"/>
      <c r="BN43" s="283"/>
      <c r="BO43" s="283"/>
      <c r="BP43" s="283"/>
      <c r="BQ43" s="283"/>
      <c r="BR43" s="283"/>
      <c r="BS43" s="283"/>
      <c r="BT43" s="283"/>
      <c r="BU43" s="283"/>
      <c r="BV43" s="283"/>
      <c r="BW43" s="283"/>
      <c r="BX43" s="283"/>
      <c r="BY43" s="283"/>
      <c r="BZ43" s="283"/>
    </row>
    <row r="44" spans="1:78" s="284" customFormat="1" ht="45" customHeight="1">
      <c r="A44" s="343" t="str">
        <f>'[2]1'!A52</f>
        <v>1.2.1.2.2</v>
      </c>
      <c r="B44" s="344" t="str">
        <f>'[2]1'!B52</f>
        <v>Техническое перевооружение релейной защиты трансформаторных подстанций</v>
      </c>
      <c r="C44" s="345" t="str">
        <f>'[2]1'!C52</f>
        <v>М_005</v>
      </c>
      <c r="D44" s="280" t="str">
        <f>'[2]2'!D46</f>
        <v>П</v>
      </c>
      <c r="E44" s="346">
        <f>'[2]2'!E46</f>
        <v>2023</v>
      </c>
      <c r="F44" s="346">
        <f>'[2]2'!F46</f>
        <v>2027</v>
      </c>
      <c r="G44" s="280" t="s">
        <v>798</v>
      </c>
      <c r="H44" s="279">
        <v>0</v>
      </c>
      <c r="I44" s="279">
        <v>0</v>
      </c>
      <c r="J44" s="281">
        <v>0</v>
      </c>
      <c r="K44" s="282">
        <f t="shared" si="1"/>
        <v>32.371116932892406</v>
      </c>
      <c r="L44" s="281">
        <v>0</v>
      </c>
      <c r="M44" s="281">
        <v>0</v>
      </c>
      <c r="N44" s="281">
        <v>0</v>
      </c>
      <c r="O44" s="281">
        <v>0</v>
      </c>
      <c r="P44" s="279">
        <f>AN44</f>
        <v>0</v>
      </c>
      <c r="Q44" s="348">
        <v>0</v>
      </c>
      <c r="R44" s="348">
        <v>0</v>
      </c>
      <c r="S44" s="348">
        <v>0</v>
      </c>
      <c r="T44" s="348">
        <v>0</v>
      </c>
      <c r="U44" s="258">
        <f t="shared" si="3"/>
        <v>0</v>
      </c>
      <c r="V44" s="349">
        <f t="shared" si="4"/>
        <v>32.371116932892406</v>
      </c>
      <c r="W44" s="258">
        <f t="shared" si="5"/>
        <v>0</v>
      </c>
      <c r="X44" s="349">
        <f t="shared" si="6"/>
        <v>32.371116932892406</v>
      </c>
      <c r="Y44" s="281" t="s">
        <v>798</v>
      </c>
      <c r="Z44" s="281" t="s">
        <v>798</v>
      </c>
      <c r="AA44" s="281">
        <v>0</v>
      </c>
      <c r="AB44" s="281" t="s">
        <v>798</v>
      </c>
      <c r="AC44" s="279">
        <f>5562222.22222222/1000000</f>
        <v>5.5622222222222204</v>
      </c>
      <c r="AD44" s="279">
        <v>0</v>
      </c>
      <c r="AE44" s="279">
        <v>0</v>
      </c>
      <c r="AF44" s="279">
        <v>0</v>
      </c>
      <c r="AG44" s="279">
        <v>0</v>
      </c>
      <c r="AH44" s="279">
        <v>0</v>
      </c>
      <c r="AI44" s="279">
        <f>6507013.27928889/1000000</f>
        <v>6.5070132792888895</v>
      </c>
      <c r="AJ44" s="281">
        <v>0</v>
      </c>
      <c r="AK44" s="351">
        <f>20301881.4313813/1000000</f>
        <v>20.3018814313813</v>
      </c>
      <c r="AL44" s="281">
        <v>0</v>
      </c>
      <c r="AM44" s="282">
        <f>AC44+AE44+AG44+AI44+AK44</f>
        <v>32.371116932892406</v>
      </c>
      <c r="AN44" s="279">
        <f t="shared" si="11"/>
        <v>0</v>
      </c>
      <c r="AO44" s="281" t="s">
        <v>798</v>
      </c>
      <c r="AP44" s="352"/>
      <c r="AQ44" s="264">
        <f t="shared" si="0"/>
        <v>32.371116932892406</v>
      </c>
      <c r="AR44" s="352"/>
      <c r="AS44" s="283"/>
      <c r="AT44" s="283"/>
      <c r="AU44" s="283"/>
      <c r="AV44" s="283"/>
      <c r="AW44" s="283"/>
      <c r="AX44" s="283"/>
      <c r="AY44" s="283"/>
      <c r="AZ44" s="283"/>
      <c r="BA44" s="283"/>
      <c r="BB44" s="283"/>
      <c r="BC44" s="283"/>
      <c r="BD44" s="283"/>
      <c r="BE44" s="283"/>
      <c r="BF44" s="283"/>
      <c r="BG44" s="283"/>
      <c r="BH44" s="283"/>
      <c r="BI44" s="283"/>
      <c r="BJ44" s="283"/>
      <c r="BK44" s="283"/>
      <c r="BL44" s="283"/>
      <c r="BM44" s="283"/>
      <c r="BN44" s="283"/>
      <c r="BO44" s="283"/>
      <c r="BP44" s="283"/>
      <c r="BQ44" s="283"/>
      <c r="BR44" s="283"/>
      <c r="BS44" s="283"/>
      <c r="BT44" s="283"/>
      <c r="BU44" s="283"/>
      <c r="BV44" s="283"/>
      <c r="BW44" s="283"/>
      <c r="BX44" s="283"/>
      <c r="BY44" s="283"/>
      <c r="BZ44" s="283"/>
    </row>
    <row r="45" spans="1:78" s="284" customFormat="1" ht="56.25" customHeight="1">
      <c r="A45" s="343" t="str">
        <f>'[2]1'!A53</f>
        <v>1.2.1.2.3</v>
      </c>
      <c r="B45" s="344" t="str">
        <f>'[2]1'!B53</f>
        <v>Модернизация распределительных подстанций (замена масляных выключателей на вакумные, замена релейной защиты)</v>
      </c>
      <c r="C45" s="345" t="str">
        <f>'[2]1'!C53</f>
        <v>М_006</v>
      </c>
      <c r="D45" s="280" t="str">
        <f>'[2]2'!D47</f>
        <v>П</v>
      </c>
      <c r="E45" s="346">
        <f>'[2]2'!E47</f>
        <v>2023</v>
      </c>
      <c r="F45" s="346">
        <f>'[2]2'!F47</f>
        <v>2027</v>
      </c>
      <c r="G45" s="280" t="s">
        <v>798</v>
      </c>
      <c r="H45" s="350">
        <v>0</v>
      </c>
      <c r="I45" s="279">
        <v>0</v>
      </c>
      <c r="J45" s="281">
        <v>0</v>
      </c>
      <c r="K45" s="282">
        <f t="shared" si="1"/>
        <v>61.977091734023809</v>
      </c>
      <c r="L45" s="281">
        <v>0</v>
      </c>
      <c r="M45" s="281">
        <v>0</v>
      </c>
      <c r="N45" s="281">
        <v>0</v>
      </c>
      <c r="O45" s="281">
        <v>0</v>
      </c>
      <c r="P45" s="279">
        <f>AN45</f>
        <v>0</v>
      </c>
      <c r="Q45" s="348">
        <v>0</v>
      </c>
      <c r="R45" s="348">
        <v>0</v>
      </c>
      <c r="S45" s="348">
        <v>0</v>
      </c>
      <c r="T45" s="348">
        <v>0</v>
      </c>
      <c r="U45" s="258">
        <f t="shared" si="3"/>
        <v>0</v>
      </c>
      <c r="V45" s="349">
        <f t="shared" si="4"/>
        <v>61.977091734023809</v>
      </c>
      <c r="W45" s="258">
        <f t="shared" si="5"/>
        <v>0</v>
      </c>
      <c r="X45" s="349">
        <f t="shared" si="6"/>
        <v>61.977091734023809</v>
      </c>
      <c r="Y45" s="281" t="s">
        <v>798</v>
      </c>
      <c r="Z45" s="281" t="s">
        <v>798</v>
      </c>
      <c r="AA45" s="281">
        <v>0</v>
      </c>
      <c r="AB45" s="281" t="s">
        <v>798</v>
      </c>
      <c r="AC45" s="350">
        <f>21490927.59742/1000000</f>
        <v>21.490927597420001</v>
      </c>
      <c r="AD45" s="279">
        <v>0</v>
      </c>
      <c r="AE45" s="279">
        <v>0</v>
      </c>
      <c r="AF45" s="279">
        <v>0</v>
      </c>
      <c r="AG45" s="350">
        <f>14358133.0723441/1000000</f>
        <v>14.358133072344101</v>
      </c>
      <c r="AH45" s="279">
        <v>0</v>
      </c>
      <c r="AI45" s="350">
        <f>22860738.7212626/1000000</f>
        <v>22.860738721262599</v>
      </c>
      <c r="AJ45" s="279">
        <v>0</v>
      </c>
      <c r="AK45" s="350">
        <f>3267292.34299711/1000000</f>
        <v>3.2672923429971101</v>
      </c>
      <c r="AL45" s="279">
        <v>1</v>
      </c>
      <c r="AM45" s="282">
        <f>AC45+AE45+AG45+AI45+AK45</f>
        <v>61.977091734023809</v>
      </c>
      <c r="AN45" s="279">
        <f t="shared" si="11"/>
        <v>0</v>
      </c>
      <c r="AO45" s="281" t="s">
        <v>798</v>
      </c>
      <c r="AP45" s="352"/>
      <c r="AQ45" s="264">
        <f t="shared" si="0"/>
        <v>61.977091734023809</v>
      </c>
      <c r="AR45" s="352"/>
      <c r="AS45" s="283"/>
      <c r="AT45" s="283"/>
      <c r="AU45" s="283"/>
      <c r="AV45" s="283"/>
      <c r="AW45" s="283"/>
      <c r="AX45" s="283"/>
      <c r="AY45" s="283"/>
      <c r="AZ45" s="283"/>
      <c r="BA45" s="283"/>
      <c r="BB45" s="283"/>
      <c r="BC45" s="283"/>
      <c r="BD45" s="283"/>
      <c r="BE45" s="283"/>
      <c r="BF45" s="283"/>
      <c r="BG45" s="283"/>
      <c r="BH45" s="283"/>
      <c r="BI45" s="283"/>
      <c r="BJ45" s="283"/>
      <c r="BK45" s="283"/>
      <c r="BL45" s="283"/>
      <c r="BM45" s="283"/>
      <c r="BN45" s="283"/>
      <c r="BO45" s="283"/>
      <c r="BP45" s="283"/>
      <c r="BQ45" s="283"/>
      <c r="BR45" s="283"/>
      <c r="BS45" s="283"/>
      <c r="BT45" s="283"/>
      <c r="BU45" s="283"/>
      <c r="BV45" s="283"/>
      <c r="BW45" s="283"/>
      <c r="BX45" s="283"/>
      <c r="BY45" s="283"/>
      <c r="BZ45" s="283"/>
    </row>
    <row r="46" spans="1:78" s="284" customFormat="1" ht="54.75" customHeight="1">
      <c r="A46" s="343" t="str">
        <f>'[2]1'!A54</f>
        <v>1.2.1.2.4</v>
      </c>
      <c r="B46" s="344" t="str">
        <f>'[2]1'!B54</f>
        <v xml:space="preserve">Модернизация трансформаторных  подстанций 6-10 кВ (замена масляных трансформаторов на энергосберегающие) </v>
      </c>
      <c r="C46" s="345" t="str">
        <f>'[2]1'!C54</f>
        <v>М_007</v>
      </c>
      <c r="D46" s="280" t="str">
        <f>'[2]2'!D48</f>
        <v>П</v>
      </c>
      <c r="E46" s="346">
        <f>'[2]2'!E48</f>
        <v>2025</v>
      </c>
      <c r="F46" s="346">
        <f>'[2]2'!F48</f>
        <v>2027</v>
      </c>
      <c r="G46" s="280" t="s">
        <v>798</v>
      </c>
      <c r="H46" s="332">
        <f>2437634.52/1000000</f>
        <v>2.43763452</v>
      </c>
      <c r="I46" s="279">
        <v>0</v>
      </c>
      <c r="J46" s="281">
        <v>0</v>
      </c>
      <c r="K46" s="282">
        <f t="shared" si="1"/>
        <v>18.033387670000003</v>
      </c>
      <c r="L46" s="281">
        <v>0</v>
      </c>
      <c r="M46" s="281">
        <v>0</v>
      </c>
      <c r="N46" s="281">
        <v>0</v>
      </c>
      <c r="O46" s="281">
        <v>0</v>
      </c>
      <c r="P46" s="279">
        <f t="shared" si="2"/>
        <v>0</v>
      </c>
      <c r="Q46" s="348">
        <v>0</v>
      </c>
      <c r="R46" s="348">
        <v>0</v>
      </c>
      <c r="S46" s="348">
        <v>0</v>
      </c>
      <c r="T46" s="348">
        <v>0</v>
      </c>
      <c r="U46" s="258">
        <f t="shared" si="3"/>
        <v>2.43763452</v>
      </c>
      <c r="V46" s="349">
        <f t="shared" si="4"/>
        <v>18.033387670000003</v>
      </c>
      <c r="W46" s="258">
        <f t="shared" si="5"/>
        <v>2.43763452</v>
      </c>
      <c r="X46" s="349">
        <f t="shared" si="6"/>
        <v>18.033387670000003</v>
      </c>
      <c r="Y46" s="281" t="s">
        <v>798</v>
      </c>
      <c r="Z46" s="281" t="s">
        <v>798</v>
      </c>
      <c r="AA46" s="281">
        <v>0</v>
      </c>
      <c r="AB46" s="281" t="s">
        <v>798</v>
      </c>
      <c r="AC46" s="353">
        <f>3005165.2/1000000</f>
        <v>3.0051652</v>
      </c>
      <c r="AD46" s="279">
        <v>0</v>
      </c>
      <c r="AE46" s="353">
        <v>0</v>
      </c>
      <c r="AF46" s="279">
        <v>0</v>
      </c>
      <c r="AG46" s="353">
        <f>5732949.61/1000000</f>
        <v>5.7329496100000004</v>
      </c>
      <c r="AH46" s="279">
        <v>0</v>
      </c>
      <c r="AI46" s="353">
        <f>3599063.62/1000000</f>
        <v>3.5990636199999999</v>
      </c>
      <c r="AJ46" s="279">
        <v>0</v>
      </c>
      <c r="AK46" s="353">
        <f>5696209.24/1000000</f>
        <v>5.69620924</v>
      </c>
      <c r="AL46" s="281">
        <v>0</v>
      </c>
      <c r="AM46" s="282">
        <f>AC46+AE46+AG46+AI46+AK46</f>
        <v>18.033387670000003</v>
      </c>
      <c r="AN46" s="279">
        <f t="shared" si="11"/>
        <v>0</v>
      </c>
      <c r="AO46" s="281" t="s">
        <v>798</v>
      </c>
      <c r="AP46" s="352"/>
      <c r="AQ46" s="264">
        <f t="shared" si="0"/>
        <v>18.033387670000003</v>
      </c>
      <c r="AR46" s="352"/>
      <c r="AS46" s="283"/>
      <c r="AT46" s="283"/>
      <c r="AU46" s="283"/>
      <c r="AV46" s="283"/>
      <c r="AW46" s="283"/>
      <c r="AX46" s="283"/>
      <c r="AY46" s="283"/>
      <c r="AZ46" s="283"/>
      <c r="BA46" s="283"/>
      <c r="BB46" s="283"/>
      <c r="BC46" s="283"/>
      <c r="BD46" s="283"/>
      <c r="BE46" s="283"/>
      <c r="BF46" s="283"/>
      <c r="BG46" s="283"/>
      <c r="BH46" s="283"/>
      <c r="BI46" s="283"/>
      <c r="BJ46" s="283"/>
      <c r="BK46" s="283"/>
      <c r="BL46" s="283"/>
      <c r="BM46" s="283"/>
      <c r="BN46" s="283"/>
      <c r="BO46" s="283"/>
      <c r="BP46" s="283"/>
      <c r="BQ46" s="283"/>
      <c r="BR46" s="283"/>
      <c r="BS46" s="283"/>
      <c r="BT46" s="283"/>
      <c r="BU46" s="283"/>
      <c r="BV46" s="283"/>
      <c r="BW46" s="283"/>
      <c r="BX46" s="283"/>
      <c r="BY46" s="283"/>
      <c r="BZ46" s="283"/>
    </row>
    <row r="47" spans="1:78" s="221" customFormat="1" ht="54.75" customHeight="1">
      <c r="A47" s="341" t="str">
        <f>'[2]1'!A55</f>
        <v>1.2.2</v>
      </c>
      <c r="B47" s="342" t="str">
        <f>'[2]1'!B55</f>
        <v>Реконструкция, модернизация, техническое перевооружение линий электропередачи, всего, в том числе:</v>
      </c>
      <c r="C47" s="254" t="str">
        <f>'[2]1'!C55</f>
        <v>Г</v>
      </c>
      <c r="D47" s="327" t="s">
        <v>798</v>
      </c>
      <c r="E47" s="327" t="s">
        <v>798</v>
      </c>
      <c r="F47" s="327" t="s">
        <v>798</v>
      </c>
      <c r="G47" s="327" t="s">
        <v>798</v>
      </c>
      <c r="H47" s="354">
        <f>H48+H50</f>
        <v>1.8721079700000001</v>
      </c>
      <c r="I47" s="327" t="s">
        <v>798</v>
      </c>
      <c r="J47" s="328">
        <v>0</v>
      </c>
      <c r="K47" s="259">
        <f t="shared" si="1"/>
        <v>24.033397369999999</v>
      </c>
      <c r="L47" s="328">
        <f>L48+L50</f>
        <v>0</v>
      </c>
      <c r="M47" s="328">
        <f>M48+M50</f>
        <v>0</v>
      </c>
      <c r="N47" s="328">
        <f>N48+N50</f>
        <v>0</v>
      </c>
      <c r="O47" s="272">
        <f>O48+O50</f>
        <v>0</v>
      </c>
      <c r="P47" s="272">
        <f t="shared" si="2"/>
        <v>0</v>
      </c>
      <c r="Q47" s="329">
        <f>Q48+Q50</f>
        <v>0</v>
      </c>
      <c r="R47" s="329">
        <f>R48+R50</f>
        <v>0</v>
      </c>
      <c r="S47" s="329">
        <f>S48+S50</f>
        <v>0</v>
      </c>
      <c r="T47" s="329">
        <f>T48+T50</f>
        <v>0</v>
      </c>
      <c r="U47" s="259">
        <f t="shared" si="3"/>
        <v>1.8721079700000001</v>
      </c>
      <c r="V47" s="259">
        <f t="shared" si="4"/>
        <v>24.033397369999999</v>
      </c>
      <c r="W47" s="259">
        <f t="shared" si="5"/>
        <v>1.8721079700000001</v>
      </c>
      <c r="X47" s="259">
        <f t="shared" si="6"/>
        <v>24.033397369999999</v>
      </c>
      <c r="Y47" s="272" t="s">
        <v>798</v>
      </c>
      <c r="Z47" s="272" t="s">
        <v>798</v>
      </c>
      <c r="AA47" s="272">
        <v>0</v>
      </c>
      <c r="AB47" s="272" t="s">
        <v>798</v>
      </c>
      <c r="AC47" s="260">
        <f>AC48+AC50</f>
        <v>2.1894831699999999</v>
      </c>
      <c r="AD47" s="272">
        <v>0</v>
      </c>
      <c r="AE47" s="260">
        <f>AE48+AE50</f>
        <v>2.11210604</v>
      </c>
      <c r="AF47" s="272">
        <v>0</v>
      </c>
      <c r="AG47" s="260">
        <f>AG48+AG50</f>
        <v>2.2828196199999997</v>
      </c>
      <c r="AH47" s="272">
        <v>0</v>
      </c>
      <c r="AI47" s="260">
        <f>AI48+AI50</f>
        <v>11.873308510000001</v>
      </c>
      <c r="AJ47" s="272">
        <v>0</v>
      </c>
      <c r="AK47" s="260">
        <f>AK48+AK50</f>
        <v>5.57568003</v>
      </c>
      <c r="AL47" s="272">
        <v>0</v>
      </c>
      <c r="AM47" s="272">
        <f>AM48+AM50</f>
        <v>24.033397369999999</v>
      </c>
      <c r="AN47" s="272">
        <f t="shared" si="11"/>
        <v>0</v>
      </c>
      <c r="AO47" s="328" t="s">
        <v>798</v>
      </c>
      <c r="AP47" s="263"/>
      <c r="AQ47" s="264">
        <f t="shared" si="0"/>
        <v>24.033397370000003</v>
      </c>
      <c r="AR47" s="263"/>
      <c r="AS47" s="325"/>
      <c r="AT47" s="325"/>
      <c r="AU47" s="325"/>
      <c r="AV47" s="325"/>
      <c r="AW47" s="325"/>
      <c r="AX47" s="325"/>
      <c r="AY47" s="325"/>
      <c r="AZ47" s="325"/>
      <c r="BA47" s="325"/>
      <c r="BB47" s="325"/>
      <c r="BC47" s="325"/>
      <c r="BD47" s="325"/>
      <c r="BE47" s="325"/>
      <c r="BF47" s="325"/>
      <c r="BG47" s="325"/>
      <c r="BH47" s="325"/>
      <c r="BI47" s="325"/>
      <c r="BJ47" s="325"/>
      <c r="BK47" s="325"/>
      <c r="BL47" s="325"/>
      <c r="BM47" s="325"/>
      <c r="BN47" s="325"/>
      <c r="BO47" s="325"/>
      <c r="BP47" s="325"/>
      <c r="BQ47" s="325"/>
      <c r="BR47" s="325"/>
      <c r="BS47" s="325"/>
      <c r="BT47" s="325"/>
      <c r="BU47" s="325"/>
      <c r="BV47" s="325"/>
      <c r="BW47" s="325"/>
      <c r="BX47" s="325"/>
      <c r="BY47" s="325"/>
      <c r="BZ47" s="325"/>
    </row>
    <row r="48" spans="1:78" s="221" customFormat="1" ht="45" customHeight="1">
      <c r="A48" s="341" t="str">
        <f>'[2]1'!A56</f>
        <v>1.2.2.1</v>
      </c>
      <c r="B48" s="342" t="str">
        <f>'[2]1'!B56</f>
        <v>Реконструкция линий электропередачи, всего, в том числе:</v>
      </c>
      <c r="C48" s="254" t="str">
        <f>'[2]1'!C56</f>
        <v>Г</v>
      </c>
      <c r="D48" s="327" t="s">
        <v>798</v>
      </c>
      <c r="E48" s="327" t="s">
        <v>798</v>
      </c>
      <c r="F48" s="327" t="s">
        <v>798</v>
      </c>
      <c r="G48" s="327" t="s">
        <v>798</v>
      </c>
      <c r="H48" s="354">
        <f>H49</f>
        <v>0</v>
      </c>
      <c r="I48" s="327" t="s">
        <v>798</v>
      </c>
      <c r="J48" s="328">
        <v>0</v>
      </c>
      <c r="K48" s="259">
        <f t="shared" si="1"/>
        <v>0</v>
      </c>
      <c r="L48" s="328">
        <f>L49</f>
        <v>0</v>
      </c>
      <c r="M48" s="328">
        <f>M49</f>
        <v>0</v>
      </c>
      <c r="N48" s="328">
        <f>N49</f>
        <v>0</v>
      </c>
      <c r="O48" s="272">
        <f>O49</f>
        <v>0</v>
      </c>
      <c r="P48" s="272">
        <f t="shared" si="2"/>
        <v>0</v>
      </c>
      <c r="Q48" s="329">
        <f>Q49</f>
        <v>0</v>
      </c>
      <c r="R48" s="329">
        <f>R49</f>
        <v>0</v>
      </c>
      <c r="S48" s="329">
        <f>S49</f>
        <v>0</v>
      </c>
      <c r="T48" s="329">
        <f>T49</f>
        <v>0</v>
      </c>
      <c r="U48" s="259">
        <f t="shared" si="3"/>
        <v>0</v>
      </c>
      <c r="V48" s="259">
        <f t="shared" si="4"/>
        <v>0</v>
      </c>
      <c r="W48" s="259">
        <f t="shared" si="5"/>
        <v>0</v>
      </c>
      <c r="X48" s="259">
        <f t="shared" si="6"/>
        <v>0</v>
      </c>
      <c r="Y48" s="272" t="s">
        <v>798</v>
      </c>
      <c r="Z48" s="272" t="s">
        <v>798</v>
      </c>
      <c r="AA48" s="272">
        <v>0</v>
      </c>
      <c r="AB48" s="272" t="s">
        <v>798</v>
      </c>
      <c r="AC48" s="260">
        <f>AC49</f>
        <v>0</v>
      </c>
      <c r="AD48" s="272">
        <v>0</v>
      </c>
      <c r="AE48" s="260">
        <f>AE49</f>
        <v>0</v>
      </c>
      <c r="AF48" s="272">
        <v>0</v>
      </c>
      <c r="AG48" s="260">
        <f>AG49</f>
        <v>0</v>
      </c>
      <c r="AH48" s="272">
        <v>0</v>
      </c>
      <c r="AI48" s="260">
        <f>AI49</f>
        <v>0</v>
      </c>
      <c r="AJ48" s="272">
        <v>0</v>
      </c>
      <c r="AK48" s="260">
        <f>AK49</f>
        <v>0</v>
      </c>
      <c r="AL48" s="272">
        <v>0</v>
      </c>
      <c r="AM48" s="272">
        <f>AM49</f>
        <v>0</v>
      </c>
      <c r="AN48" s="272">
        <f t="shared" si="11"/>
        <v>0</v>
      </c>
      <c r="AO48" s="328" t="s">
        <v>798</v>
      </c>
      <c r="AP48" s="263"/>
      <c r="AQ48" s="264">
        <f t="shared" si="0"/>
        <v>0</v>
      </c>
      <c r="AR48" s="263"/>
      <c r="AS48" s="325"/>
      <c r="AT48" s="325"/>
      <c r="AU48" s="325"/>
      <c r="AV48" s="325"/>
      <c r="AW48" s="325"/>
      <c r="AX48" s="325"/>
      <c r="AY48" s="325"/>
      <c r="AZ48" s="325"/>
      <c r="BA48" s="325"/>
      <c r="BB48" s="325"/>
      <c r="BC48" s="325"/>
      <c r="BD48" s="325"/>
      <c r="BE48" s="325"/>
      <c r="BF48" s="325"/>
      <c r="BG48" s="325"/>
      <c r="BH48" s="325"/>
      <c r="BI48" s="325"/>
      <c r="BJ48" s="325"/>
      <c r="BK48" s="325"/>
      <c r="BL48" s="325"/>
      <c r="BM48" s="325"/>
      <c r="BN48" s="325"/>
      <c r="BO48" s="325"/>
      <c r="BP48" s="325"/>
      <c r="BQ48" s="325"/>
      <c r="BR48" s="325"/>
      <c r="BS48" s="325"/>
      <c r="BT48" s="325"/>
      <c r="BU48" s="325"/>
      <c r="BV48" s="325"/>
      <c r="BW48" s="325"/>
      <c r="BX48" s="325"/>
      <c r="BY48" s="325"/>
      <c r="BZ48" s="325"/>
    </row>
    <row r="49" spans="1:78" s="358" customFormat="1" ht="58.5" customHeight="1">
      <c r="A49" s="343" t="str">
        <f>'[2]1'!A57</f>
        <v>1.2.2.1.1</v>
      </c>
      <c r="B49" s="344" t="str">
        <f>'[2]1'!B57</f>
        <v>Реконструкция линий электропередачи 6 кВ</v>
      </c>
      <c r="C49" s="355" t="str">
        <f>'[2]1'!C57</f>
        <v>М_008</v>
      </c>
      <c r="D49" s="280" t="str">
        <f>'[2]2'!D51</f>
        <v>П</v>
      </c>
      <c r="E49" s="346">
        <f>'[2]2'!E51</f>
        <v>2023</v>
      </c>
      <c r="F49" s="346">
        <f>'[2]2'!F51</f>
        <v>2027</v>
      </c>
      <c r="G49" s="280" t="s">
        <v>798</v>
      </c>
      <c r="H49" s="282">
        <v>0</v>
      </c>
      <c r="I49" s="280" t="s">
        <v>798</v>
      </c>
      <c r="J49" s="279">
        <v>0</v>
      </c>
      <c r="K49" s="282">
        <f t="shared" si="1"/>
        <v>0</v>
      </c>
      <c r="L49" s="279">
        <v>0</v>
      </c>
      <c r="M49" s="279">
        <v>0</v>
      </c>
      <c r="N49" s="279">
        <v>0</v>
      </c>
      <c r="O49" s="279">
        <v>0</v>
      </c>
      <c r="P49" s="279">
        <f>AN49</f>
        <v>0</v>
      </c>
      <c r="Q49" s="348">
        <v>0</v>
      </c>
      <c r="R49" s="348">
        <v>0</v>
      </c>
      <c r="S49" s="348">
        <v>0</v>
      </c>
      <c r="T49" s="348">
        <v>0</v>
      </c>
      <c r="U49" s="259">
        <f t="shared" si="3"/>
        <v>0</v>
      </c>
      <c r="V49" s="282">
        <f t="shared" si="4"/>
        <v>0</v>
      </c>
      <c r="W49" s="259">
        <f t="shared" si="5"/>
        <v>0</v>
      </c>
      <c r="X49" s="282">
        <f t="shared" si="6"/>
        <v>0</v>
      </c>
      <c r="Y49" s="279" t="s">
        <v>798</v>
      </c>
      <c r="Z49" s="279" t="s">
        <v>798</v>
      </c>
      <c r="AA49" s="279">
        <v>0</v>
      </c>
      <c r="AB49" s="279" t="s">
        <v>798</v>
      </c>
      <c r="AC49" s="356">
        <v>0</v>
      </c>
      <c r="AD49" s="279">
        <v>0</v>
      </c>
      <c r="AE49" s="356">
        <v>0</v>
      </c>
      <c r="AF49" s="279">
        <v>0</v>
      </c>
      <c r="AG49" s="356">
        <v>0</v>
      </c>
      <c r="AH49" s="279">
        <v>0</v>
      </c>
      <c r="AI49" s="356">
        <v>0</v>
      </c>
      <c r="AJ49" s="279">
        <v>0</v>
      </c>
      <c r="AK49" s="356">
        <v>0</v>
      </c>
      <c r="AL49" s="279">
        <v>0</v>
      </c>
      <c r="AM49" s="279">
        <f>AC49+AE49+AG49+AI49+AK49</f>
        <v>0</v>
      </c>
      <c r="AN49" s="279">
        <f t="shared" si="11"/>
        <v>0</v>
      </c>
      <c r="AO49" s="279" t="s">
        <v>798</v>
      </c>
      <c r="AP49" s="357"/>
      <c r="AQ49" s="264">
        <f t="shared" si="0"/>
        <v>0</v>
      </c>
      <c r="AR49" s="357"/>
      <c r="AS49" s="357"/>
      <c r="AT49" s="357"/>
      <c r="AU49" s="357"/>
      <c r="AV49" s="357"/>
      <c r="AW49" s="357"/>
      <c r="AX49" s="357"/>
      <c r="AY49" s="357"/>
      <c r="AZ49" s="357"/>
      <c r="BA49" s="357"/>
      <c r="BB49" s="357"/>
      <c r="BC49" s="357"/>
      <c r="BD49" s="357"/>
      <c r="BE49" s="357"/>
      <c r="BF49" s="357"/>
      <c r="BG49" s="357"/>
      <c r="BH49" s="357"/>
      <c r="BI49" s="357"/>
      <c r="BJ49" s="357"/>
      <c r="BK49" s="357"/>
      <c r="BL49" s="357"/>
      <c r="BM49" s="357"/>
      <c r="BN49" s="357"/>
      <c r="BO49" s="357"/>
      <c r="BP49" s="357"/>
      <c r="BQ49" s="357"/>
      <c r="BR49" s="357"/>
      <c r="BS49" s="357"/>
      <c r="BT49" s="357"/>
      <c r="BU49" s="357"/>
      <c r="BV49" s="357"/>
      <c r="BW49" s="357"/>
      <c r="BX49" s="357"/>
      <c r="BY49" s="357"/>
      <c r="BZ49" s="357"/>
    </row>
    <row r="50" spans="1:78" s="221" customFormat="1" ht="45" customHeight="1">
      <c r="A50" s="319" t="str">
        <f>'[2]1'!A58</f>
        <v>1.2.2.2</v>
      </c>
      <c r="B50" s="320" t="str">
        <f>'[2]1'!B58</f>
        <v>Модернизация, техническое перевооружение линий электропередачи, всего, в том числе:</v>
      </c>
      <c r="C50" s="254" t="str">
        <f>'[2]1'!C58</f>
        <v>Г</v>
      </c>
      <c r="D50" s="326" t="s">
        <v>798</v>
      </c>
      <c r="E50" s="326" t="s">
        <v>798</v>
      </c>
      <c r="F50" s="326" t="s">
        <v>798</v>
      </c>
      <c r="G50" s="326" t="s">
        <v>798</v>
      </c>
      <c r="H50" s="354">
        <f>SUM(H51:H53)</f>
        <v>1.8721079700000001</v>
      </c>
      <c r="I50" s="327" t="s">
        <v>798</v>
      </c>
      <c r="J50" s="328">
        <v>0</v>
      </c>
      <c r="K50" s="259">
        <f t="shared" si="1"/>
        <v>24.033397369999999</v>
      </c>
      <c r="L50" s="328">
        <f t="shared" ref="L50:T50" si="12">SUM(L51:L53)</f>
        <v>0</v>
      </c>
      <c r="M50" s="328">
        <f t="shared" si="12"/>
        <v>0</v>
      </c>
      <c r="N50" s="328">
        <f t="shared" si="12"/>
        <v>0</v>
      </c>
      <c r="O50" s="328">
        <f t="shared" si="12"/>
        <v>0</v>
      </c>
      <c r="P50" s="259">
        <f t="shared" si="12"/>
        <v>0</v>
      </c>
      <c r="Q50" s="259">
        <f t="shared" si="12"/>
        <v>0</v>
      </c>
      <c r="R50" s="259">
        <f t="shared" si="12"/>
        <v>0</v>
      </c>
      <c r="S50" s="259">
        <f t="shared" si="12"/>
        <v>0</v>
      </c>
      <c r="T50" s="259">
        <f t="shared" si="12"/>
        <v>0</v>
      </c>
      <c r="U50" s="258">
        <f t="shared" si="3"/>
        <v>1.8721079700000001</v>
      </c>
      <c r="V50" s="258">
        <f t="shared" si="4"/>
        <v>24.033397369999999</v>
      </c>
      <c r="W50" s="258">
        <f t="shared" si="5"/>
        <v>1.8721079700000001</v>
      </c>
      <c r="X50" s="258">
        <f t="shared" si="6"/>
        <v>24.033397369999999</v>
      </c>
      <c r="Y50" s="328" t="s">
        <v>798</v>
      </c>
      <c r="Z50" s="328" t="s">
        <v>798</v>
      </c>
      <c r="AA50" s="328">
        <v>0</v>
      </c>
      <c r="AB50" s="328" t="s">
        <v>798</v>
      </c>
      <c r="AC50" s="260">
        <f>SUM(AC51:AC53)</f>
        <v>2.1894831699999999</v>
      </c>
      <c r="AD50" s="272">
        <v>0</v>
      </c>
      <c r="AE50" s="260">
        <f>SUM(AE51:AE53)</f>
        <v>2.11210604</v>
      </c>
      <c r="AF50" s="272">
        <v>0</v>
      </c>
      <c r="AG50" s="260">
        <f>SUM(AG51:AG53)</f>
        <v>2.2828196199999997</v>
      </c>
      <c r="AH50" s="272">
        <v>0</v>
      </c>
      <c r="AI50" s="260">
        <f>SUM(AI51:AI53)</f>
        <v>11.873308510000001</v>
      </c>
      <c r="AJ50" s="272">
        <v>0</v>
      </c>
      <c r="AK50" s="260">
        <f>SUM(AK51:AK53)</f>
        <v>5.57568003</v>
      </c>
      <c r="AL50" s="328">
        <v>0</v>
      </c>
      <c r="AM50" s="272">
        <f>SUM(AM51:AM53)</f>
        <v>24.033397369999999</v>
      </c>
      <c r="AN50" s="272">
        <f>SUM(AN51:AN53)</f>
        <v>0</v>
      </c>
      <c r="AO50" s="324" t="s">
        <v>798</v>
      </c>
      <c r="AP50" s="263"/>
      <c r="AQ50" s="264">
        <f t="shared" si="0"/>
        <v>24.033397370000003</v>
      </c>
      <c r="AR50" s="263"/>
      <c r="AS50" s="325"/>
      <c r="AT50" s="325"/>
      <c r="AU50" s="325"/>
      <c r="AV50" s="325"/>
      <c r="AW50" s="325"/>
      <c r="AX50" s="325"/>
      <c r="AY50" s="325"/>
      <c r="AZ50" s="325"/>
      <c r="BA50" s="325"/>
      <c r="BB50" s="325"/>
      <c r="BC50" s="325"/>
      <c r="BD50" s="325"/>
      <c r="BE50" s="325"/>
      <c r="BF50" s="325"/>
      <c r="BG50" s="325"/>
      <c r="BH50" s="325"/>
      <c r="BI50" s="325"/>
      <c r="BJ50" s="325"/>
      <c r="BK50" s="325"/>
      <c r="BL50" s="325"/>
      <c r="BM50" s="325"/>
      <c r="BN50" s="325"/>
      <c r="BO50" s="325"/>
      <c r="BP50" s="325"/>
      <c r="BQ50" s="325"/>
      <c r="BR50" s="325"/>
      <c r="BS50" s="325"/>
      <c r="BT50" s="325"/>
      <c r="BU50" s="325"/>
      <c r="BV50" s="325"/>
      <c r="BW50" s="325"/>
      <c r="BX50" s="325"/>
      <c r="BY50" s="325"/>
      <c r="BZ50" s="325"/>
    </row>
    <row r="51" spans="1:78" s="284" customFormat="1" ht="45" customHeight="1">
      <c r="A51" s="276" t="str">
        <f>'[2]1'!A59</f>
        <v>1.2.2.2.1</v>
      </c>
      <c r="B51" s="277" t="str">
        <f>'[2]1'!B59</f>
        <v>Модернизация линий электропередачи 10 кВ (замена проводов на СИП)</v>
      </c>
      <c r="C51" s="345" t="str">
        <f>'[2]1'!C59</f>
        <v>М_009</v>
      </c>
      <c r="D51" s="278" t="str">
        <f>'[2]2'!D53</f>
        <v>П</v>
      </c>
      <c r="E51" s="359">
        <f>'[2]2'!E53</f>
        <v>2024</v>
      </c>
      <c r="F51" s="359">
        <f>'[2]2'!F53</f>
        <v>2027</v>
      </c>
      <c r="G51" s="278" t="s">
        <v>798</v>
      </c>
      <c r="H51" s="360">
        <f>1231895.97/1000000</f>
        <v>1.2318959700000001</v>
      </c>
      <c r="I51" s="280" t="s">
        <v>798</v>
      </c>
      <c r="J51" s="281">
        <v>0</v>
      </c>
      <c r="K51" s="282">
        <f t="shared" si="1"/>
        <v>16.232977200000001</v>
      </c>
      <c r="L51" s="279">
        <v>0</v>
      </c>
      <c r="M51" s="279">
        <v>0</v>
      </c>
      <c r="N51" s="279">
        <v>0</v>
      </c>
      <c r="O51" s="279">
        <v>0</v>
      </c>
      <c r="P51" s="279">
        <f>AN51</f>
        <v>0</v>
      </c>
      <c r="Q51" s="348">
        <v>0</v>
      </c>
      <c r="R51" s="348">
        <v>0</v>
      </c>
      <c r="S51" s="348">
        <v>0</v>
      </c>
      <c r="T51" s="348">
        <v>0</v>
      </c>
      <c r="U51" s="258">
        <f t="shared" si="3"/>
        <v>1.2318959700000001</v>
      </c>
      <c r="V51" s="349">
        <f t="shared" si="4"/>
        <v>16.232977200000001</v>
      </c>
      <c r="W51" s="258">
        <f t="shared" si="5"/>
        <v>1.2318959700000001</v>
      </c>
      <c r="X51" s="349">
        <f t="shared" si="6"/>
        <v>16.232977200000001</v>
      </c>
      <c r="Y51" s="281" t="s">
        <v>798</v>
      </c>
      <c r="Z51" s="281" t="s">
        <v>798</v>
      </c>
      <c r="AA51" s="281">
        <v>0</v>
      </c>
      <c r="AB51" s="281" t="s">
        <v>798</v>
      </c>
      <c r="AC51" s="279">
        <v>0</v>
      </c>
      <c r="AD51" s="279">
        <v>0</v>
      </c>
      <c r="AE51" s="279">
        <f>2112106.04/1000000</f>
        <v>2.11210604</v>
      </c>
      <c r="AF51" s="279">
        <v>0</v>
      </c>
      <c r="AG51" s="279">
        <f>1411341.22/1000000</f>
        <v>1.41134122</v>
      </c>
      <c r="AH51" s="279">
        <v>0</v>
      </c>
      <c r="AI51" s="279">
        <f>(7780373.44+1672070.55)/1000000</f>
        <v>9.4524439900000008</v>
      </c>
      <c r="AJ51" s="279">
        <v>0</v>
      </c>
      <c r="AK51" s="361">
        <f>(1241436.65+2015649.3)/1000000</f>
        <v>3.25708595</v>
      </c>
      <c r="AL51" s="279">
        <v>0</v>
      </c>
      <c r="AM51" s="282">
        <f>AC51+AE51+AG51+AI51+AK51</f>
        <v>16.232977200000001</v>
      </c>
      <c r="AN51" s="279">
        <f t="shared" ref="AN51:AN60" si="13">AD51+AF51+AH51+AJ51</f>
        <v>0</v>
      </c>
      <c r="AO51" s="281" t="s">
        <v>798</v>
      </c>
      <c r="AP51" s="352"/>
      <c r="AQ51" s="264">
        <f t="shared" si="0"/>
        <v>16.232977200000001</v>
      </c>
      <c r="AR51" s="352"/>
      <c r="AS51" s="283"/>
      <c r="AT51" s="283"/>
      <c r="AU51" s="283"/>
      <c r="AV51" s="283"/>
      <c r="AW51" s="283"/>
      <c r="AX51" s="283"/>
      <c r="AY51" s="283"/>
      <c r="AZ51" s="283"/>
      <c r="BA51" s="283"/>
      <c r="BB51" s="283"/>
      <c r="BC51" s="283"/>
      <c r="BD51" s="283"/>
      <c r="BE51" s="283"/>
      <c r="BF51" s="283"/>
      <c r="BG51" s="283"/>
      <c r="BH51" s="283"/>
      <c r="BI51" s="283"/>
      <c r="BJ51" s="283"/>
      <c r="BK51" s="283"/>
      <c r="BL51" s="283"/>
      <c r="BM51" s="283"/>
      <c r="BN51" s="283"/>
      <c r="BO51" s="283"/>
      <c r="BP51" s="283"/>
      <c r="BQ51" s="283"/>
      <c r="BR51" s="283"/>
      <c r="BS51" s="283"/>
      <c r="BT51" s="283"/>
      <c r="BU51" s="283"/>
      <c r="BV51" s="283"/>
      <c r="BW51" s="283"/>
      <c r="BX51" s="283"/>
      <c r="BY51" s="283"/>
      <c r="BZ51" s="283"/>
    </row>
    <row r="52" spans="1:78" s="284" customFormat="1" ht="45" customHeight="1">
      <c r="A52" s="343" t="str">
        <f>'[2]1'!A60</f>
        <v>1.2.2.2.2</v>
      </c>
      <c r="B52" s="344" t="str">
        <f>'[2]1'!B60</f>
        <v>Модернизация линий электропередачи 0,4 кВ (замена проводов на СИП)</v>
      </c>
      <c r="C52" s="345" t="str">
        <f>'[2]1'!C60</f>
        <v>М_010</v>
      </c>
      <c r="D52" s="278" t="str">
        <f>'[2]2'!D54</f>
        <v>П</v>
      </c>
      <c r="E52" s="359">
        <f>'[2]2'!E54</f>
        <v>2025</v>
      </c>
      <c r="F52" s="359">
        <f>'[2]2'!F54</f>
        <v>2027</v>
      </c>
      <c r="G52" s="278" t="s">
        <v>798</v>
      </c>
      <c r="H52" s="279">
        <f>453054.17/1000000</f>
        <v>0.45305416999999998</v>
      </c>
      <c r="I52" s="280" t="s">
        <v>798</v>
      </c>
      <c r="J52" s="281">
        <v>0</v>
      </c>
      <c r="K52" s="282">
        <f t="shared" si="1"/>
        <v>5.6109369999999998</v>
      </c>
      <c r="L52" s="279">
        <v>0</v>
      </c>
      <c r="M52" s="279">
        <v>0</v>
      </c>
      <c r="N52" s="279">
        <v>0</v>
      </c>
      <c r="O52" s="279">
        <v>0</v>
      </c>
      <c r="P52" s="279">
        <f>AN52</f>
        <v>0</v>
      </c>
      <c r="Q52" s="348">
        <v>0</v>
      </c>
      <c r="R52" s="348">
        <v>0</v>
      </c>
      <c r="S52" s="348">
        <v>0</v>
      </c>
      <c r="T52" s="348">
        <v>0</v>
      </c>
      <c r="U52" s="258">
        <f t="shared" si="3"/>
        <v>0.45305416999999998</v>
      </c>
      <c r="V52" s="349">
        <f t="shared" si="4"/>
        <v>5.6109369999999998</v>
      </c>
      <c r="W52" s="258">
        <f t="shared" si="5"/>
        <v>0.45305416999999998</v>
      </c>
      <c r="X52" s="349">
        <f t="shared" si="6"/>
        <v>5.6109369999999998</v>
      </c>
      <c r="Y52" s="281" t="s">
        <v>798</v>
      </c>
      <c r="Z52" s="281" t="s">
        <v>798</v>
      </c>
      <c r="AA52" s="281">
        <v>0</v>
      </c>
      <c r="AB52" s="281" t="s">
        <v>798</v>
      </c>
      <c r="AC52" s="279">
        <v>0</v>
      </c>
      <c r="AD52" s="279">
        <v>0</v>
      </c>
      <c r="AE52" s="279">
        <v>0</v>
      </c>
      <c r="AF52" s="279">
        <v>0</v>
      </c>
      <c r="AG52" s="279">
        <f>871478.4/1000000</f>
        <v>0.87147839999999999</v>
      </c>
      <c r="AH52" s="279">
        <v>0</v>
      </c>
      <c r="AI52" s="279">
        <f>2420864.52/1000000</f>
        <v>2.4208645199999999</v>
      </c>
      <c r="AJ52" s="279">
        <v>0</v>
      </c>
      <c r="AK52" s="279">
        <f>(1248792.24+1069801.84)/1000000</f>
        <v>2.31859408</v>
      </c>
      <c r="AL52" s="279">
        <v>0</v>
      </c>
      <c r="AM52" s="282">
        <f>AC52+AE52+AG52+AI52+AK52</f>
        <v>5.6109369999999998</v>
      </c>
      <c r="AN52" s="279">
        <f t="shared" si="13"/>
        <v>0</v>
      </c>
      <c r="AO52" s="281" t="s">
        <v>798</v>
      </c>
      <c r="AP52" s="352"/>
      <c r="AQ52" s="264">
        <f t="shared" si="0"/>
        <v>5.6109369999999998</v>
      </c>
      <c r="AR52" s="352"/>
      <c r="AS52" s="283"/>
      <c r="AT52" s="283"/>
      <c r="AU52" s="283"/>
      <c r="AV52" s="283"/>
      <c r="AW52" s="283"/>
      <c r="AX52" s="283"/>
      <c r="AY52" s="283"/>
      <c r="AZ52" s="283"/>
      <c r="BA52" s="283"/>
      <c r="BB52" s="283"/>
      <c r="BC52" s="283"/>
      <c r="BD52" s="283"/>
      <c r="BE52" s="283"/>
      <c r="BF52" s="283"/>
      <c r="BG52" s="283"/>
      <c r="BH52" s="283"/>
      <c r="BI52" s="283"/>
      <c r="BJ52" s="283"/>
      <c r="BK52" s="283"/>
      <c r="BL52" s="283"/>
      <c r="BM52" s="283"/>
      <c r="BN52" s="283"/>
      <c r="BO52" s="283"/>
      <c r="BP52" s="283"/>
      <c r="BQ52" s="283"/>
      <c r="BR52" s="283"/>
      <c r="BS52" s="283"/>
      <c r="BT52" s="283"/>
      <c r="BU52" s="283"/>
      <c r="BV52" s="283"/>
      <c r="BW52" s="283"/>
      <c r="BX52" s="283"/>
      <c r="BY52" s="283"/>
      <c r="BZ52" s="283"/>
    </row>
    <row r="53" spans="1:78" s="284" customFormat="1" ht="45" customHeight="1">
      <c r="A53" s="362" t="str">
        <f>'[2]1'!$A$61</f>
        <v>1.2.2.2.3</v>
      </c>
      <c r="B53" s="344" t="str">
        <f>'[2]1'!$B$61</f>
        <v>Модернизация линий электропередачи 0,4 кВ</v>
      </c>
      <c r="C53" s="345" t="str">
        <f>'[2]1'!C61</f>
        <v>М_003</v>
      </c>
      <c r="D53" s="278" t="str">
        <f>'[2]2'!D55</f>
        <v>П</v>
      </c>
      <c r="E53" s="359">
        <f>'[2]2'!E55</f>
        <v>2023</v>
      </c>
      <c r="F53" s="359">
        <f>'[2]2'!F55</f>
        <v>2023</v>
      </c>
      <c r="G53" s="278" t="s">
        <v>798</v>
      </c>
      <c r="H53" s="363">
        <f>187157.83/1000000</f>
        <v>0.18715783</v>
      </c>
      <c r="I53" s="280" t="s">
        <v>798</v>
      </c>
      <c r="J53" s="281">
        <v>0</v>
      </c>
      <c r="K53" s="282">
        <f t="shared" si="1"/>
        <v>2.1894831699999999</v>
      </c>
      <c r="L53" s="279">
        <v>0</v>
      </c>
      <c r="M53" s="279">
        <v>0</v>
      </c>
      <c r="N53" s="279">
        <v>0</v>
      </c>
      <c r="O53" s="279">
        <v>0</v>
      </c>
      <c r="P53" s="279">
        <f>AN53</f>
        <v>0</v>
      </c>
      <c r="Q53" s="348">
        <v>0</v>
      </c>
      <c r="R53" s="348">
        <v>0</v>
      </c>
      <c r="S53" s="348">
        <v>0</v>
      </c>
      <c r="T53" s="348">
        <v>0</v>
      </c>
      <c r="U53" s="258">
        <f t="shared" si="3"/>
        <v>0.18715783</v>
      </c>
      <c r="V53" s="349">
        <f t="shared" si="4"/>
        <v>2.1894831699999999</v>
      </c>
      <c r="W53" s="258">
        <f t="shared" si="5"/>
        <v>0.18715783</v>
      </c>
      <c r="X53" s="349">
        <f t="shared" si="6"/>
        <v>2.1894831699999999</v>
      </c>
      <c r="Y53" s="281" t="s">
        <v>798</v>
      </c>
      <c r="Z53" s="281" t="s">
        <v>798</v>
      </c>
      <c r="AA53" s="281">
        <v>0</v>
      </c>
      <c r="AB53" s="281" t="s">
        <v>798</v>
      </c>
      <c r="AC53" s="279">
        <f>2189483.17/1000000</f>
        <v>2.1894831699999999</v>
      </c>
      <c r="AD53" s="279">
        <v>0</v>
      </c>
      <c r="AE53" s="279">
        <v>0</v>
      </c>
      <c r="AF53" s="279">
        <v>0</v>
      </c>
      <c r="AG53" s="279">
        <v>0</v>
      </c>
      <c r="AH53" s="279">
        <v>0</v>
      </c>
      <c r="AI53" s="279">
        <v>0</v>
      </c>
      <c r="AJ53" s="279">
        <v>0</v>
      </c>
      <c r="AK53" s="279">
        <v>0</v>
      </c>
      <c r="AL53" s="279">
        <v>0</v>
      </c>
      <c r="AM53" s="282">
        <f>AC53+AE53+AG53+AI53+AK53</f>
        <v>2.1894831699999999</v>
      </c>
      <c r="AN53" s="279">
        <f t="shared" si="13"/>
        <v>0</v>
      </c>
      <c r="AO53" s="281" t="s">
        <v>798</v>
      </c>
      <c r="AP53" s="352"/>
      <c r="AQ53" s="264">
        <f t="shared" si="0"/>
        <v>2.1894831699999999</v>
      </c>
      <c r="AR53" s="352"/>
      <c r="AS53" s="283"/>
      <c r="AT53" s="283"/>
      <c r="AU53" s="283"/>
      <c r="AV53" s="283"/>
      <c r="AW53" s="283"/>
      <c r="AX53" s="283"/>
      <c r="AY53" s="283"/>
      <c r="AZ53" s="283"/>
      <c r="BA53" s="283"/>
      <c r="BB53" s="283"/>
      <c r="BC53" s="283"/>
      <c r="BD53" s="283"/>
      <c r="BE53" s="283"/>
      <c r="BF53" s="283"/>
      <c r="BG53" s="283"/>
      <c r="BH53" s="283"/>
      <c r="BI53" s="283"/>
      <c r="BJ53" s="283"/>
      <c r="BK53" s="283"/>
      <c r="BL53" s="283"/>
      <c r="BM53" s="283"/>
      <c r="BN53" s="283"/>
      <c r="BO53" s="283"/>
      <c r="BP53" s="283"/>
      <c r="BQ53" s="283"/>
      <c r="BR53" s="283"/>
      <c r="BS53" s="283"/>
      <c r="BT53" s="283"/>
      <c r="BU53" s="283"/>
      <c r="BV53" s="283"/>
      <c r="BW53" s="283"/>
      <c r="BX53" s="283"/>
      <c r="BY53" s="283"/>
      <c r="BZ53" s="283"/>
    </row>
    <row r="54" spans="1:78" s="221" customFormat="1" ht="45" customHeight="1">
      <c r="A54" s="319" t="str">
        <f>'[2]1'!A62</f>
        <v>1.2.3</v>
      </c>
      <c r="B54" s="320" t="str">
        <f>'[2]1'!B62</f>
        <v>Развитие и модернизация учета электрической энергии (мощности), всего, в том числе:</v>
      </c>
      <c r="C54" s="254" t="str">
        <f>'[2]1'!C62</f>
        <v>Г</v>
      </c>
      <c r="D54" s="326" t="s">
        <v>798</v>
      </c>
      <c r="E54" s="326" t="s">
        <v>798</v>
      </c>
      <c r="F54" s="326" t="s">
        <v>798</v>
      </c>
      <c r="G54" s="326" t="s">
        <v>798</v>
      </c>
      <c r="H54" s="354">
        <v>0</v>
      </c>
      <c r="I54" s="327" t="s">
        <v>798</v>
      </c>
      <c r="J54" s="328">
        <v>0</v>
      </c>
      <c r="K54" s="259">
        <f t="shared" si="1"/>
        <v>25.202521969999999</v>
      </c>
      <c r="L54" s="272">
        <f>L55+L57+L58+L59+L60+L61+L62+L63</f>
        <v>0</v>
      </c>
      <c r="M54" s="272">
        <f>M55+M57+M58+M59+M60+M61+M62+M63</f>
        <v>0</v>
      </c>
      <c r="N54" s="272">
        <f>N55+N57+N58+N59+N60+N61+N62+N63</f>
        <v>0</v>
      </c>
      <c r="O54" s="272">
        <f>O55+O57+O58+O59+O60+O61+O62+O63</f>
        <v>0</v>
      </c>
      <c r="P54" s="322">
        <f t="shared" si="2"/>
        <v>0</v>
      </c>
      <c r="Q54" s="272">
        <f>Q55+Q57+Q58+Q59+Q60+Q61+Q62+Q63</f>
        <v>0</v>
      </c>
      <c r="R54" s="272">
        <f>R55+R57+R58+R59+R60+R61+R62+R63</f>
        <v>0</v>
      </c>
      <c r="S54" s="272">
        <f>S55+S57+S58+S59+S60+S61+S62+S63</f>
        <v>0</v>
      </c>
      <c r="T54" s="272">
        <f>T55+T57+T58+T59+T60+T61+T62+T63</f>
        <v>0</v>
      </c>
      <c r="U54" s="258">
        <f t="shared" si="3"/>
        <v>0</v>
      </c>
      <c r="V54" s="258">
        <f t="shared" si="4"/>
        <v>25.202521969999999</v>
      </c>
      <c r="W54" s="258">
        <f t="shared" si="5"/>
        <v>0</v>
      </c>
      <c r="X54" s="258">
        <f t="shared" si="6"/>
        <v>25.202521969999999</v>
      </c>
      <c r="Y54" s="328" t="s">
        <v>798</v>
      </c>
      <c r="Z54" s="328" t="s">
        <v>798</v>
      </c>
      <c r="AA54" s="328">
        <v>0</v>
      </c>
      <c r="AB54" s="328" t="s">
        <v>798</v>
      </c>
      <c r="AC54" s="272">
        <f>AC55+AC57+AC58+AC59+AC60+AC61+AC62+AC63</f>
        <v>5.9362462100000002</v>
      </c>
      <c r="AD54" s="272">
        <v>0</v>
      </c>
      <c r="AE54" s="272">
        <f>AE55+AE57+AE58+AE59+AE60+AE61+AE62+AE63</f>
        <v>4.4943525800000002</v>
      </c>
      <c r="AF54" s="272">
        <v>0</v>
      </c>
      <c r="AG54" s="272">
        <f>AG55+AG57+AG58+AG59+AG60+AG61+AG62+AG63</f>
        <v>5.5148585099999998</v>
      </c>
      <c r="AH54" s="272">
        <v>0</v>
      </c>
      <c r="AI54" s="272">
        <f>AI55+AI57+AI58+AI59+AI60+AI61+AI62+AI63</f>
        <v>4.6158636099999999</v>
      </c>
      <c r="AJ54" s="272">
        <v>0</v>
      </c>
      <c r="AK54" s="272">
        <f>AK55+AK57+AK58+AK59+AK60+AK61+AK62+AK63</f>
        <v>4.6412010599999993</v>
      </c>
      <c r="AL54" s="272">
        <v>0</v>
      </c>
      <c r="AM54" s="272">
        <f>AM55+AM57+AM58+AM59+AM60+AM61+AM62+AM63</f>
        <v>25.202521969999999</v>
      </c>
      <c r="AN54" s="272">
        <f t="shared" si="13"/>
        <v>0</v>
      </c>
      <c r="AO54" s="324" t="s">
        <v>798</v>
      </c>
      <c r="AP54" s="263"/>
      <c r="AQ54" s="264">
        <f t="shared" si="0"/>
        <v>25.202521969999999</v>
      </c>
      <c r="AR54" s="263"/>
      <c r="AS54" s="325"/>
      <c r="AT54" s="325"/>
      <c r="AU54" s="325"/>
      <c r="AV54" s="325"/>
      <c r="AW54" s="325"/>
      <c r="AX54" s="325"/>
      <c r="AY54" s="325"/>
      <c r="AZ54" s="325"/>
      <c r="BA54" s="325"/>
      <c r="BB54" s="325"/>
      <c r="BC54" s="325"/>
      <c r="BD54" s="325"/>
      <c r="BE54" s="325"/>
      <c r="BF54" s="325"/>
      <c r="BG54" s="325"/>
      <c r="BH54" s="325"/>
      <c r="BI54" s="325"/>
      <c r="BJ54" s="325"/>
      <c r="BK54" s="325"/>
      <c r="BL54" s="325"/>
      <c r="BM54" s="325"/>
      <c r="BN54" s="325"/>
      <c r="BO54" s="325"/>
      <c r="BP54" s="325"/>
      <c r="BQ54" s="325"/>
      <c r="BR54" s="325"/>
      <c r="BS54" s="325"/>
      <c r="BT54" s="325"/>
      <c r="BU54" s="325"/>
      <c r="BV54" s="325"/>
      <c r="BW54" s="325"/>
      <c r="BX54" s="325"/>
      <c r="BY54" s="325"/>
      <c r="BZ54" s="325"/>
    </row>
    <row r="55" spans="1:78" s="221" customFormat="1" ht="45" customHeight="1">
      <c r="A55" s="319" t="str">
        <f>'[2]1'!A63</f>
        <v>1.2.3.1</v>
      </c>
      <c r="B55" s="320" t="str">
        <f>'[2]1'!B63</f>
        <v>«Установка приборов учета, класс напряжения 0,22 (0,4) кВ, всего, в том числе:»</v>
      </c>
      <c r="C55" s="254" t="str">
        <f>'[2]1'!C63</f>
        <v>Г</v>
      </c>
      <c r="D55" s="326" t="s">
        <v>798</v>
      </c>
      <c r="E55" s="326" t="s">
        <v>798</v>
      </c>
      <c r="F55" s="326" t="s">
        <v>798</v>
      </c>
      <c r="G55" s="326" t="s">
        <v>798</v>
      </c>
      <c r="H55" s="354">
        <v>0</v>
      </c>
      <c r="I55" s="327" t="s">
        <v>798</v>
      </c>
      <c r="J55" s="328">
        <v>0</v>
      </c>
      <c r="K55" s="259">
        <f t="shared" si="1"/>
        <v>25.202521969999999</v>
      </c>
      <c r="L55" s="328">
        <v>0</v>
      </c>
      <c r="M55" s="328">
        <v>0</v>
      </c>
      <c r="N55" s="328">
        <v>0</v>
      </c>
      <c r="O55" s="328">
        <v>0</v>
      </c>
      <c r="P55" s="322">
        <f t="shared" si="2"/>
        <v>0</v>
      </c>
      <c r="Q55" s="272">
        <v>0</v>
      </c>
      <c r="R55" s="272">
        <v>0</v>
      </c>
      <c r="S55" s="272">
        <v>0</v>
      </c>
      <c r="T55" s="272">
        <v>0</v>
      </c>
      <c r="U55" s="258">
        <f t="shared" si="3"/>
        <v>0</v>
      </c>
      <c r="V55" s="258">
        <f t="shared" si="4"/>
        <v>25.202521969999999</v>
      </c>
      <c r="W55" s="258">
        <f t="shared" si="5"/>
        <v>0</v>
      </c>
      <c r="X55" s="258">
        <f t="shared" si="6"/>
        <v>25.202521969999999</v>
      </c>
      <c r="Y55" s="328" t="s">
        <v>798</v>
      </c>
      <c r="Z55" s="328" t="s">
        <v>798</v>
      </c>
      <c r="AA55" s="328">
        <v>0</v>
      </c>
      <c r="AB55" s="328" t="s">
        <v>798</v>
      </c>
      <c r="AC55" s="272">
        <f>AC56</f>
        <v>5.9362462100000002</v>
      </c>
      <c r="AD55" s="272">
        <v>0</v>
      </c>
      <c r="AE55" s="272">
        <f>AE56</f>
        <v>4.4943525800000002</v>
      </c>
      <c r="AF55" s="272">
        <v>0</v>
      </c>
      <c r="AG55" s="272">
        <f>AG56</f>
        <v>5.5148585099999998</v>
      </c>
      <c r="AH55" s="272">
        <v>0</v>
      </c>
      <c r="AI55" s="272">
        <f>AI56</f>
        <v>4.6158636099999999</v>
      </c>
      <c r="AJ55" s="272">
        <v>0</v>
      </c>
      <c r="AK55" s="272">
        <f>AK56</f>
        <v>4.6412010599999993</v>
      </c>
      <c r="AL55" s="272">
        <v>0</v>
      </c>
      <c r="AM55" s="272">
        <f>AM56</f>
        <v>25.202521969999999</v>
      </c>
      <c r="AN55" s="272">
        <f t="shared" si="13"/>
        <v>0</v>
      </c>
      <c r="AO55" s="324" t="s">
        <v>798</v>
      </c>
      <c r="AP55" s="263"/>
      <c r="AQ55" s="264">
        <f t="shared" si="0"/>
        <v>25.202521969999999</v>
      </c>
      <c r="AR55" s="263"/>
      <c r="AS55" s="325"/>
      <c r="AT55" s="325"/>
      <c r="AU55" s="325"/>
      <c r="AV55" s="325"/>
      <c r="AW55" s="325"/>
      <c r="AX55" s="325"/>
      <c r="AY55" s="325"/>
      <c r="AZ55" s="325"/>
      <c r="BA55" s="325"/>
      <c r="BB55" s="325"/>
      <c r="BC55" s="325"/>
      <c r="BD55" s="325"/>
      <c r="BE55" s="325"/>
      <c r="BF55" s="325"/>
      <c r="BG55" s="325"/>
      <c r="BH55" s="325"/>
      <c r="BI55" s="325"/>
      <c r="BJ55" s="325"/>
      <c r="BK55" s="325"/>
      <c r="BL55" s="325"/>
      <c r="BM55" s="325"/>
      <c r="BN55" s="325"/>
      <c r="BO55" s="325"/>
      <c r="BP55" s="325"/>
      <c r="BQ55" s="325"/>
      <c r="BR55" s="325"/>
      <c r="BS55" s="325"/>
      <c r="BT55" s="325"/>
      <c r="BU55" s="325"/>
      <c r="BV55" s="325"/>
      <c r="BW55" s="325"/>
      <c r="BX55" s="325"/>
      <c r="BY55" s="325"/>
      <c r="BZ55" s="325"/>
    </row>
    <row r="56" spans="1:78" s="284" customFormat="1" ht="45" customHeight="1">
      <c r="A56" s="276" t="str">
        <f>'[2]1'!A64</f>
        <v>1.2.3.1.1.</v>
      </c>
      <c r="B56" s="364" t="str">
        <f>'[2]1'!B64</f>
        <v xml:space="preserve">Создание интеллектуальной системы учета
</v>
      </c>
      <c r="C56" s="345" t="str">
        <f>'[2]1'!C64</f>
        <v>М_011</v>
      </c>
      <c r="D56" s="278" t="str">
        <f>'[2]2'!D58</f>
        <v>П</v>
      </c>
      <c r="E56" s="359">
        <f>'[2]2'!E58</f>
        <v>2023</v>
      </c>
      <c r="F56" s="359">
        <f>'[2]2'!F58</f>
        <v>2027</v>
      </c>
      <c r="G56" s="278" t="s">
        <v>798</v>
      </c>
      <c r="H56" s="350">
        <v>0</v>
      </c>
      <c r="I56" s="280" t="s">
        <v>798</v>
      </c>
      <c r="J56" s="281">
        <v>0</v>
      </c>
      <c r="K56" s="282">
        <f t="shared" si="1"/>
        <v>25.202521969999999</v>
      </c>
      <c r="L56" s="281">
        <v>0</v>
      </c>
      <c r="M56" s="281">
        <v>0</v>
      </c>
      <c r="N56" s="281">
        <v>0</v>
      </c>
      <c r="O56" s="281">
        <v>0</v>
      </c>
      <c r="P56" s="279">
        <f t="shared" si="2"/>
        <v>0</v>
      </c>
      <c r="Q56" s="348">
        <v>0</v>
      </c>
      <c r="R56" s="348">
        <v>0</v>
      </c>
      <c r="S56" s="348">
        <v>0</v>
      </c>
      <c r="T56" s="348">
        <v>0</v>
      </c>
      <c r="U56" s="258">
        <f t="shared" si="3"/>
        <v>0</v>
      </c>
      <c r="V56" s="349">
        <f t="shared" si="4"/>
        <v>25.202521969999999</v>
      </c>
      <c r="W56" s="258">
        <f t="shared" si="5"/>
        <v>0</v>
      </c>
      <c r="X56" s="349">
        <f t="shared" si="6"/>
        <v>25.202521969999999</v>
      </c>
      <c r="Y56" s="281">
        <v>0</v>
      </c>
      <c r="Z56" s="281" t="s">
        <v>798</v>
      </c>
      <c r="AA56" s="281">
        <v>0</v>
      </c>
      <c r="AB56" s="281" t="s">
        <v>798</v>
      </c>
      <c r="AC56" s="350">
        <f>5936246.21/1000000</f>
        <v>5.9362462100000002</v>
      </c>
      <c r="AD56" s="281">
        <v>0</v>
      </c>
      <c r="AE56" s="350">
        <f>4494352.58/1000000</f>
        <v>4.4943525800000002</v>
      </c>
      <c r="AF56" s="281">
        <v>0</v>
      </c>
      <c r="AG56" s="350">
        <f>5514858.51/1000000</f>
        <v>5.5148585099999998</v>
      </c>
      <c r="AH56" s="281">
        <v>0</v>
      </c>
      <c r="AI56" s="365">
        <f>4615863.61/1000000</f>
        <v>4.6158636099999999</v>
      </c>
      <c r="AJ56" s="281">
        <v>0</v>
      </c>
      <c r="AK56" s="350">
        <f>4641201.06/1000000</f>
        <v>4.6412010599999993</v>
      </c>
      <c r="AL56" s="281">
        <v>0</v>
      </c>
      <c r="AM56" s="282">
        <f>AC56+AE56+AG56+AI56+AK56</f>
        <v>25.202521969999999</v>
      </c>
      <c r="AN56" s="279">
        <f t="shared" si="13"/>
        <v>0</v>
      </c>
      <c r="AO56" s="281" t="s">
        <v>798</v>
      </c>
      <c r="AP56" s="352"/>
      <c r="AQ56" s="264">
        <f t="shared" si="0"/>
        <v>25.202521969999999</v>
      </c>
      <c r="AR56" s="352"/>
      <c r="AS56" s="283"/>
      <c r="AT56" s="283"/>
      <c r="AU56" s="283"/>
      <c r="AV56" s="283"/>
      <c r="AW56" s="283"/>
      <c r="AX56" s="283"/>
      <c r="AY56" s="283"/>
      <c r="AZ56" s="283"/>
      <c r="BA56" s="283"/>
      <c r="BB56" s="283"/>
      <c r="BC56" s="283"/>
      <c r="BD56" s="283"/>
      <c r="BE56" s="283"/>
      <c r="BF56" s="283"/>
      <c r="BG56" s="283"/>
      <c r="BH56" s="283"/>
      <c r="BI56" s="283"/>
      <c r="BJ56" s="283"/>
      <c r="BK56" s="283"/>
      <c r="BL56" s="283"/>
      <c r="BM56" s="283"/>
      <c r="BN56" s="283"/>
      <c r="BO56" s="283"/>
      <c r="BP56" s="283"/>
      <c r="BQ56" s="283"/>
      <c r="BR56" s="283"/>
      <c r="BS56" s="283"/>
      <c r="BT56" s="283"/>
      <c r="BU56" s="283"/>
      <c r="BV56" s="283"/>
      <c r="BW56" s="283"/>
      <c r="BX56" s="283"/>
      <c r="BY56" s="283"/>
      <c r="BZ56" s="283"/>
    </row>
    <row r="57" spans="1:78" s="221" customFormat="1" ht="45" customHeight="1">
      <c r="A57" s="319" t="str">
        <f>'[2]1'!A65</f>
        <v>1.2.3.2</v>
      </c>
      <c r="B57" s="320" t="str">
        <f>'[2]1'!B65</f>
        <v>«Установка приборов учета, класс напряжения 6 (10) кВ, всего, в том числе:»</v>
      </c>
      <c r="C57" s="254" t="str">
        <f>'[2]1'!C65</f>
        <v>Г</v>
      </c>
      <c r="D57" s="326" t="s">
        <v>798</v>
      </c>
      <c r="E57" s="326" t="s">
        <v>798</v>
      </c>
      <c r="F57" s="326" t="s">
        <v>798</v>
      </c>
      <c r="G57" s="326" t="s">
        <v>798</v>
      </c>
      <c r="H57" s="272">
        <v>0</v>
      </c>
      <c r="I57" s="327" t="s">
        <v>798</v>
      </c>
      <c r="J57" s="328">
        <v>0</v>
      </c>
      <c r="K57" s="259">
        <f t="shared" si="1"/>
        <v>0</v>
      </c>
      <c r="L57" s="328">
        <v>0</v>
      </c>
      <c r="M57" s="328">
        <v>0</v>
      </c>
      <c r="N57" s="328">
        <v>0</v>
      </c>
      <c r="O57" s="328">
        <v>0</v>
      </c>
      <c r="P57" s="322">
        <f t="shared" si="2"/>
        <v>0</v>
      </c>
      <c r="Q57" s="272">
        <v>0</v>
      </c>
      <c r="R57" s="272">
        <v>0</v>
      </c>
      <c r="S57" s="272">
        <v>0</v>
      </c>
      <c r="T57" s="272">
        <v>0</v>
      </c>
      <c r="U57" s="258">
        <f t="shared" si="3"/>
        <v>0</v>
      </c>
      <c r="V57" s="258">
        <f t="shared" si="4"/>
        <v>0</v>
      </c>
      <c r="W57" s="258">
        <f t="shared" si="5"/>
        <v>0</v>
      </c>
      <c r="X57" s="258">
        <f t="shared" si="6"/>
        <v>0</v>
      </c>
      <c r="Y57" s="328" t="s">
        <v>798</v>
      </c>
      <c r="Z57" s="328" t="s">
        <v>798</v>
      </c>
      <c r="AA57" s="328">
        <v>0</v>
      </c>
      <c r="AB57" s="328" t="s">
        <v>798</v>
      </c>
      <c r="AC57" s="272">
        <v>0</v>
      </c>
      <c r="AD57" s="272">
        <v>0</v>
      </c>
      <c r="AE57" s="272">
        <v>0</v>
      </c>
      <c r="AF57" s="272">
        <v>0</v>
      </c>
      <c r="AG57" s="272">
        <v>0</v>
      </c>
      <c r="AH57" s="272">
        <v>0</v>
      </c>
      <c r="AI57" s="272">
        <v>0</v>
      </c>
      <c r="AJ57" s="272">
        <v>0</v>
      </c>
      <c r="AK57" s="272">
        <v>0</v>
      </c>
      <c r="AL57" s="272">
        <v>0</v>
      </c>
      <c r="AM57" s="272">
        <v>0</v>
      </c>
      <c r="AN57" s="366">
        <f t="shared" si="13"/>
        <v>0</v>
      </c>
      <c r="AO57" s="324" t="s">
        <v>798</v>
      </c>
      <c r="AP57" s="263"/>
      <c r="AQ57" s="264">
        <f t="shared" si="0"/>
        <v>0</v>
      </c>
      <c r="AR57" s="263"/>
      <c r="AS57" s="325"/>
      <c r="AT57" s="325"/>
      <c r="AU57" s="325"/>
      <c r="AV57" s="325"/>
      <c r="AW57" s="325"/>
      <c r="AX57" s="325"/>
      <c r="AY57" s="325"/>
      <c r="AZ57" s="325"/>
      <c r="BA57" s="325"/>
      <c r="BB57" s="325"/>
      <c r="BC57" s="325"/>
      <c r="BD57" s="325"/>
      <c r="BE57" s="325"/>
      <c r="BF57" s="325"/>
      <c r="BG57" s="325"/>
      <c r="BH57" s="325"/>
      <c r="BI57" s="325"/>
      <c r="BJ57" s="325"/>
      <c r="BK57" s="325"/>
      <c r="BL57" s="325"/>
      <c r="BM57" s="325"/>
      <c r="BN57" s="325"/>
      <c r="BO57" s="325"/>
      <c r="BP57" s="325"/>
      <c r="BQ57" s="325"/>
      <c r="BR57" s="325"/>
      <c r="BS57" s="325"/>
      <c r="BT57" s="325"/>
      <c r="BU57" s="325"/>
      <c r="BV57" s="325"/>
      <c r="BW57" s="325"/>
      <c r="BX57" s="325"/>
      <c r="BY57" s="325"/>
      <c r="BZ57" s="325"/>
    </row>
    <row r="58" spans="1:78" s="221" customFormat="1" ht="45" customHeight="1">
      <c r="A58" s="319" t="str">
        <f>'[2]1'!A66</f>
        <v>1.2.3.3</v>
      </c>
      <c r="B58" s="320" t="str">
        <f>'[2]1'!B66</f>
        <v>«Установка приборов учета, класс напряжения 35 кВ, всего, в том числе:»</v>
      </c>
      <c r="C58" s="254" t="str">
        <f>'[2]1'!C66</f>
        <v>Г</v>
      </c>
      <c r="D58" s="326" t="s">
        <v>798</v>
      </c>
      <c r="E58" s="326" t="s">
        <v>798</v>
      </c>
      <c r="F58" s="326" t="s">
        <v>798</v>
      </c>
      <c r="G58" s="326" t="s">
        <v>798</v>
      </c>
      <c r="H58" s="272">
        <v>0</v>
      </c>
      <c r="I58" s="327" t="s">
        <v>798</v>
      </c>
      <c r="J58" s="328">
        <v>0</v>
      </c>
      <c r="K58" s="259">
        <f t="shared" si="1"/>
        <v>0</v>
      </c>
      <c r="L58" s="328">
        <v>0</v>
      </c>
      <c r="M58" s="328">
        <v>0</v>
      </c>
      <c r="N58" s="328">
        <v>0</v>
      </c>
      <c r="O58" s="328">
        <v>0</v>
      </c>
      <c r="P58" s="322">
        <f t="shared" si="2"/>
        <v>0</v>
      </c>
      <c r="Q58" s="272">
        <v>0</v>
      </c>
      <c r="R58" s="272">
        <v>0</v>
      </c>
      <c r="S58" s="272">
        <v>0</v>
      </c>
      <c r="T58" s="272">
        <v>0</v>
      </c>
      <c r="U58" s="258">
        <f t="shared" si="3"/>
        <v>0</v>
      </c>
      <c r="V58" s="258">
        <f t="shared" si="4"/>
        <v>0</v>
      </c>
      <c r="W58" s="258">
        <f t="shared" si="5"/>
        <v>0</v>
      </c>
      <c r="X58" s="258">
        <f t="shared" si="6"/>
        <v>0</v>
      </c>
      <c r="Y58" s="328" t="s">
        <v>798</v>
      </c>
      <c r="Z58" s="328" t="s">
        <v>798</v>
      </c>
      <c r="AA58" s="328">
        <v>0</v>
      </c>
      <c r="AB58" s="328" t="s">
        <v>798</v>
      </c>
      <c r="AC58" s="272">
        <v>0</v>
      </c>
      <c r="AD58" s="272">
        <v>0</v>
      </c>
      <c r="AE58" s="272">
        <v>0</v>
      </c>
      <c r="AF58" s="272">
        <v>0</v>
      </c>
      <c r="AG58" s="272">
        <v>0</v>
      </c>
      <c r="AH58" s="272">
        <v>0</v>
      </c>
      <c r="AI58" s="272">
        <v>0</v>
      </c>
      <c r="AJ58" s="272">
        <v>0</v>
      </c>
      <c r="AK58" s="272">
        <v>0</v>
      </c>
      <c r="AL58" s="272">
        <v>0</v>
      </c>
      <c r="AM58" s="272">
        <v>0</v>
      </c>
      <c r="AN58" s="366">
        <f t="shared" si="13"/>
        <v>0</v>
      </c>
      <c r="AO58" s="324" t="s">
        <v>798</v>
      </c>
      <c r="AP58" s="263"/>
      <c r="AQ58" s="264">
        <f t="shared" si="0"/>
        <v>0</v>
      </c>
      <c r="AR58" s="263"/>
      <c r="AS58" s="325"/>
      <c r="AT58" s="325"/>
      <c r="AU58" s="325"/>
      <c r="AV58" s="325"/>
      <c r="AW58" s="325"/>
      <c r="AX58" s="325"/>
      <c r="AY58" s="325"/>
      <c r="AZ58" s="325"/>
      <c r="BA58" s="325"/>
      <c r="BB58" s="325"/>
      <c r="BC58" s="325"/>
      <c r="BD58" s="325"/>
      <c r="BE58" s="325"/>
      <c r="BF58" s="325"/>
      <c r="BG58" s="325"/>
      <c r="BH58" s="325"/>
      <c r="BI58" s="325"/>
      <c r="BJ58" s="325"/>
      <c r="BK58" s="325"/>
      <c r="BL58" s="325"/>
      <c r="BM58" s="325"/>
      <c r="BN58" s="325"/>
      <c r="BO58" s="325"/>
      <c r="BP58" s="325"/>
      <c r="BQ58" s="325"/>
      <c r="BR58" s="325"/>
      <c r="BS58" s="325"/>
      <c r="BT58" s="325"/>
      <c r="BU58" s="325"/>
      <c r="BV58" s="325"/>
      <c r="BW58" s="325"/>
      <c r="BX58" s="325"/>
      <c r="BY58" s="325"/>
      <c r="BZ58" s="325"/>
    </row>
    <row r="59" spans="1:78" s="221" customFormat="1" ht="45" customHeight="1">
      <c r="A59" s="319" t="str">
        <f>'[2]1'!A67</f>
        <v>1.2.3.4</v>
      </c>
      <c r="B59" s="320" t="str">
        <f>'[2]1'!B67</f>
        <v>«Установка приборов учета, класс напряжения 110 кВ и выше, всего, в том числе:»</v>
      </c>
      <c r="C59" s="254" t="str">
        <f>'[2]1'!C67</f>
        <v>Г</v>
      </c>
      <c r="D59" s="326" t="s">
        <v>798</v>
      </c>
      <c r="E59" s="326" t="s">
        <v>798</v>
      </c>
      <c r="F59" s="326" t="s">
        <v>798</v>
      </c>
      <c r="G59" s="326" t="s">
        <v>798</v>
      </c>
      <c r="H59" s="272">
        <v>0</v>
      </c>
      <c r="I59" s="327" t="s">
        <v>798</v>
      </c>
      <c r="J59" s="328">
        <v>0</v>
      </c>
      <c r="K59" s="259">
        <f t="shared" si="1"/>
        <v>0</v>
      </c>
      <c r="L59" s="328">
        <v>0</v>
      </c>
      <c r="M59" s="328">
        <v>0</v>
      </c>
      <c r="N59" s="328">
        <v>0</v>
      </c>
      <c r="O59" s="328">
        <v>0</v>
      </c>
      <c r="P59" s="322">
        <f t="shared" si="2"/>
        <v>0</v>
      </c>
      <c r="Q59" s="272">
        <v>0</v>
      </c>
      <c r="R59" s="272">
        <v>0</v>
      </c>
      <c r="S59" s="272">
        <v>0</v>
      </c>
      <c r="T59" s="272">
        <v>0</v>
      </c>
      <c r="U59" s="258">
        <f t="shared" si="3"/>
        <v>0</v>
      </c>
      <c r="V59" s="258">
        <f t="shared" si="4"/>
        <v>0</v>
      </c>
      <c r="W59" s="258">
        <f t="shared" si="5"/>
        <v>0</v>
      </c>
      <c r="X59" s="258">
        <f t="shared" si="6"/>
        <v>0</v>
      </c>
      <c r="Y59" s="328" t="s">
        <v>798</v>
      </c>
      <c r="Z59" s="328" t="s">
        <v>798</v>
      </c>
      <c r="AA59" s="328">
        <v>0</v>
      </c>
      <c r="AB59" s="328" t="s">
        <v>798</v>
      </c>
      <c r="AC59" s="272">
        <v>0</v>
      </c>
      <c r="AD59" s="272">
        <v>0</v>
      </c>
      <c r="AE59" s="272">
        <v>0</v>
      </c>
      <c r="AF59" s="272">
        <v>0</v>
      </c>
      <c r="AG59" s="272">
        <v>0</v>
      </c>
      <c r="AH59" s="272">
        <v>0</v>
      </c>
      <c r="AI59" s="272">
        <v>0</v>
      </c>
      <c r="AJ59" s="272">
        <v>0</v>
      </c>
      <c r="AK59" s="272">
        <v>0</v>
      </c>
      <c r="AL59" s="272">
        <v>0</v>
      </c>
      <c r="AM59" s="272">
        <v>0</v>
      </c>
      <c r="AN59" s="366">
        <f t="shared" si="13"/>
        <v>0</v>
      </c>
      <c r="AO59" s="324" t="s">
        <v>798</v>
      </c>
      <c r="AP59" s="263"/>
      <c r="AQ59" s="264">
        <f t="shared" si="0"/>
        <v>0</v>
      </c>
      <c r="AR59" s="263"/>
      <c r="AS59" s="325"/>
      <c r="AT59" s="325"/>
      <c r="AU59" s="325"/>
      <c r="AV59" s="325"/>
      <c r="AW59" s="325"/>
      <c r="AX59" s="325"/>
      <c r="AY59" s="325"/>
      <c r="AZ59" s="325"/>
      <c r="BA59" s="325"/>
      <c r="BB59" s="325"/>
      <c r="BC59" s="325"/>
      <c r="BD59" s="325"/>
      <c r="BE59" s="325"/>
      <c r="BF59" s="325"/>
      <c r="BG59" s="325"/>
      <c r="BH59" s="325"/>
      <c r="BI59" s="325"/>
      <c r="BJ59" s="325"/>
      <c r="BK59" s="325"/>
      <c r="BL59" s="325"/>
      <c r="BM59" s="325"/>
      <c r="BN59" s="325"/>
      <c r="BO59" s="325"/>
      <c r="BP59" s="325"/>
      <c r="BQ59" s="325"/>
      <c r="BR59" s="325"/>
      <c r="BS59" s="325"/>
      <c r="BT59" s="325"/>
      <c r="BU59" s="325"/>
      <c r="BV59" s="325"/>
      <c r="BW59" s="325"/>
      <c r="BX59" s="325"/>
      <c r="BY59" s="325"/>
      <c r="BZ59" s="325"/>
    </row>
    <row r="60" spans="1:78" s="221" customFormat="1" ht="56.25" customHeight="1">
      <c r="A60" s="319" t="str">
        <f>'[2]1'!A68</f>
        <v>1.2.3.5</v>
      </c>
      <c r="B60" s="320" t="str">
        <f>'[2]1'!B68</f>
        <v>«Включение приборов учета в систему сбора и передачи данных, класс напряжения 0,22 (0,4) кВ, всего, в том числе:»</v>
      </c>
      <c r="C60" s="254" t="str">
        <f>'[2]1'!C68</f>
        <v>Г</v>
      </c>
      <c r="D60" s="326" t="s">
        <v>798</v>
      </c>
      <c r="E60" s="326" t="s">
        <v>798</v>
      </c>
      <c r="F60" s="326" t="s">
        <v>798</v>
      </c>
      <c r="G60" s="326" t="s">
        <v>798</v>
      </c>
      <c r="H60" s="272">
        <v>0</v>
      </c>
      <c r="I60" s="327" t="s">
        <v>798</v>
      </c>
      <c r="J60" s="328">
        <v>0</v>
      </c>
      <c r="K60" s="259">
        <f t="shared" si="1"/>
        <v>0</v>
      </c>
      <c r="L60" s="328">
        <v>0</v>
      </c>
      <c r="M60" s="328">
        <v>0</v>
      </c>
      <c r="N60" s="328">
        <v>0</v>
      </c>
      <c r="O60" s="328">
        <v>0</v>
      </c>
      <c r="P60" s="322">
        <f t="shared" si="2"/>
        <v>0</v>
      </c>
      <c r="Q60" s="329">
        <v>0</v>
      </c>
      <c r="R60" s="329">
        <v>0</v>
      </c>
      <c r="S60" s="329">
        <v>0</v>
      </c>
      <c r="T60" s="329">
        <v>0</v>
      </c>
      <c r="U60" s="258">
        <f t="shared" si="3"/>
        <v>0</v>
      </c>
      <c r="V60" s="258">
        <f t="shared" si="4"/>
        <v>0</v>
      </c>
      <c r="W60" s="258">
        <f t="shared" si="5"/>
        <v>0</v>
      </c>
      <c r="X60" s="258">
        <f t="shared" si="6"/>
        <v>0</v>
      </c>
      <c r="Y60" s="328" t="s">
        <v>798</v>
      </c>
      <c r="Z60" s="328" t="s">
        <v>798</v>
      </c>
      <c r="AA60" s="328">
        <v>0</v>
      </c>
      <c r="AB60" s="328" t="s">
        <v>798</v>
      </c>
      <c r="AC60" s="272">
        <v>0</v>
      </c>
      <c r="AD60" s="272">
        <v>0</v>
      </c>
      <c r="AE60" s="272">
        <v>0</v>
      </c>
      <c r="AF60" s="272">
        <v>0</v>
      </c>
      <c r="AG60" s="272">
        <v>0</v>
      </c>
      <c r="AH60" s="272">
        <v>0</v>
      </c>
      <c r="AI60" s="272">
        <v>0</v>
      </c>
      <c r="AJ60" s="272">
        <v>0</v>
      </c>
      <c r="AK60" s="272">
        <v>0</v>
      </c>
      <c r="AL60" s="272">
        <v>0</v>
      </c>
      <c r="AM60" s="272">
        <v>0</v>
      </c>
      <c r="AN60" s="366">
        <f t="shared" si="13"/>
        <v>0</v>
      </c>
      <c r="AO60" s="324" t="s">
        <v>798</v>
      </c>
      <c r="AP60" s="263"/>
      <c r="AQ60" s="264">
        <f t="shared" si="0"/>
        <v>0</v>
      </c>
      <c r="AR60" s="263"/>
      <c r="AS60" s="325"/>
      <c r="AT60" s="325"/>
      <c r="AU60" s="325"/>
      <c r="AV60" s="325"/>
      <c r="AW60" s="325"/>
      <c r="AX60" s="325"/>
      <c r="AY60" s="325"/>
      <c r="AZ60" s="325"/>
      <c r="BA60" s="325"/>
      <c r="BB60" s="325"/>
      <c r="BC60" s="325"/>
      <c r="BD60" s="325"/>
      <c r="BE60" s="325"/>
      <c r="BF60" s="325"/>
      <c r="BG60" s="325"/>
      <c r="BH60" s="325"/>
      <c r="BI60" s="325"/>
      <c r="BJ60" s="325"/>
      <c r="BK60" s="325"/>
      <c r="BL60" s="325"/>
      <c r="BM60" s="325"/>
      <c r="BN60" s="325"/>
      <c r="BO60" s="325"/>
      <c r="BP60" s="325"/>
      <c r="BQ60" s="325"/>
      <c r="BR60" s="325"/>
      <c r="BS60" s="325"/>
      <c r="BT60" s="325"/>
      <c r="BU60" s="325"/>
      <c r="BV60" s="325"/>
      <c r="BW60" s="325"/>
      <c r="BX60" s="325"/>
      <c r="BY60" s="325"/>
      <c r="BZ60" s="325"/>
    </row>
    <row r="61" spans="1:78" s="221" customFormat="1" ht="60" customHeight="1">
      <c r="A61" s="319" t="str">
        <f>'[2]1'!A69</f>
        <v>1.2.3.6</v>
      </c>
      <c r="B61" s="320" t="str">
        <f>'[2]1'!B69</f>
        <v>«Включение приборов учета в систему сбора и передачи данных, класс напряжения 6 (10) кВ, всего, в том числе:»</v>
      </c>
      <c r="C61" s="254" t="str">
        <f>'[2]1'!C69</f>
        <v>Г</v>
      </c>
      <c r="D61" s="326" t="s">
        <v>798</v>
      </c>
      <c r="E61" s="326" t="s">
        <v>798</v>
      </c>
      <c r="F61" s="326" t="s">
        <v>798</v>
      </c>
      <c r="G61" s="326" t="s">
        <v>798</v>
      </c>
      <c r="H61" s="272">
        <v>0</v>
      </c>
      <c r="I61" s="327" t="s">
        <v>798</v>
      </c>
      <c r="J61" s="328">
        <v>0</v>
      </c>
      <c r="K61" s="259">
        <f t="shared" si="1"/>
        <v>0</v>
      </c>
      <c r="L61" s="328">
        <v>0</v>
      </c>
      <c r="M61" s="328">
        <v>0</v>
      </c>
      <c r="N61" s="328">
        <v>0</v>
      </c>
      <c r="O61" s="328">
        <v>0</v>
      </c>
      <c r="P61" s="322">
        <f t="shared" si="2"/>
        <v>0</v>
      </c>
      <c r="Q61" s="272">
        <v>0</v>
      </c>
      <c r="R61" s="272">
        <v>0</v>
      </c>
      <c r="S61" s="272">
        <v>0</v>
      </c>
      <c r="T61" s="272">
        <v>0</v>
      </c>
      <c r="U61" s="258">
        <f t="shared" si="3"/>
        <v>0</v>
      </c>
      <c r="V61" s="258">
        <f t="shared" si="4"/>
        <v>0</v>
      </c>
      <c r="W61" s="258">
        <f t="shared" si="5"/>
        <v>0</v>
      </c>
      <c r="X61" s="258">
        <f t="shared" si="6"/>
        <v>0</v>
      </c>
      <c r="Y61" s="328" t="s">
        <v>798</v>
      </c>
      <c r="Z61" s="328" t="s">
        <v>798</v>
      </c>
      <c r="AA61" s="328">
        <v>0</v>
      </c>
      <c r="AB61" s="328" t="s">
        <v>798</v>
      </c>
      <c r="AC61" s="272">
        <v>0</v>
      </c>
      <c r="AD61" s="272">
        <v>0</v>
      </c>
      <c r="AE61" s="272">
        <v>0</v>
      </c>
      <c r="AF61" s="272">
        <v>0</v>
      </c>
      <c r="AG61" s="272">
        <v>0</v>
      </c>
      <c r="AH61" s="272">
        <v>0</v>
      </c>
      <c r="AI61" s="272">
        <v>0</v>
      </c>
      <c r="AJ61" s="272">
        <v>0</v>
      </c>
      <c r="AK61" s="272">
        <v>0</v>
      </c>
      <c r="AL61" s="272">
        <v>0</v>
      </c>
      <c r="AM61" s="272">
        <v>0</v>
      </c>
      <c r="AN61" s="272">
        <v>0</v>
      </c>
      <c r="AO61" s="324" t="s">
        <v>798</v>
      </c>
      <c r="AP61" s="263"/>
      <c r="AQ61" s="264">
        <f t="shared" si="0"/>
        <v>0</v>
      </c>
      <c r="AR61" s="263"/>
      <c r="AS61" s="325"/>
      <c r="AT61" s="325"/>
      <c r="AU61" s="325"/>
      <c r="AV61" s="325"/>
      <c r="AW61" s="325"/>
      <c r="AX61" s="325"/>
      <c r="AY61" s="325"/>
      <c r="AZ61" s="325"/>
      <c r="BA61" s="325"/>
      <c r="BB61" s="325"/>
      <c r="BC61" s="325"/>
      <c r="BD61" s="325"/>
      <c r="BE61" s="325"/>
      <c r="BF61" s="325"/>
      <c r="BG61" s="325"/>
      <c r="BH61" s="325"/>
      <c r="BI61" s="325"/>
      <c r="BJ61" s="325"/>
      <c r="BK61" s="325"/>
      <c r="BL61" s="325"/>
      <c r="BM61" s="325"/>
      <c r="BN61" s="325"/>
      <c r="BO61" s="325"/>
      <c r="BP61" s="325"/>
      <c r="BQ61" s="325"/>
      <c r="BR61" s="325"/>
      <c r="BS61" s="325"/>
      <c r="BT61" s="325"/>
      <c r="BU61" s="325"/>
      <c r="BV61" s="325"/>
      <c r="BW61" s="325"/>
      <c r="BX61" s="325"/>
      <c r="BY61" s="325"/>
      <c r="BZ61" s="325"/>
    </row>
    <row r="62" spans="1:78" s="221" customFormat="1" ht="55.5" customHeight="1">
      <c r="A62" s="319" t="str">
        <f>'[2]1'!A70</f>
        <v>1.2.3.7</v>
      </c>
      <c r="B62" s="320" t="str">
        <f>'[2]1'!B70</f>
        <v>«Включение приборов учета в систему сбора и передачи данных, класс напряжения 35 кВ, всего, в том числе:»</v>
      </c>
      <c r="C62" s="254" t="str">
        <f>'[2]1'!C70</f>
        <v>Г</v>
      </c>
      <c r="D62" s="326" t="s">
        <v>798</v>
      </c>
      <c r="E62" s="326" t="s">
        <v>798</v>
      </c>
      <c r="F62" s="326" t="s">
        <v>798</v>
      </c>
      <c r="G62" s="326" t="s">
        <v>798</v>
      </c>
      <c r="H62" s="272">
        <v>0</v>
      </c>
      <c r="I62" s="327" t="s">
        <v>798</v>
      </c>
      <c r="J62" s="328">
        <v>0</v>
      </c>
      <c r="K62" s="259">
        <f t="shared" si="1"/>
        <v>0</v>
      </c>
      <c r="L62" s="328">
        <v>0</v>
      </c>
      <c r="M62" s="328">
        <v>0</v>
      </c>
      <c r="N62" s="328">
        <v>0</v>
      </c>
      <c r="O62" s="328">
        <v>0</v>
      </c>
      <c r="P62" s="322">
        <f t="shared" si="2"/>
        <v>0</v>
      </c>
      <c r="Q62" s="272">
        <v>0</v>
      </c>
      <c r="R62" s="272">
        <v>0</v>
      </c>
      <c r="S62" s="272">
        <v>0</v>
      </c>
      <c r="T62" s="272">
        <v>0</v>
      </c>
      <c r="U62" s="258">
        <f t="shared" si="3"/>
        <v>0</v>
      </c>
      <c r="V62" s="258">
        <f t="shared" si="4"/>
        <v>0</v>
      </c>
      <c r="W62" s="258">
        <f t="shared" si="5"/>
        <v>0</v>
      </c>
      <c r="X62" s="258">
        <f t="shared" si="6"/>
        <v>0</v>
      </c>
      <c r="Y62" s="328" t="s">
        <v>798</v>
      </c>
      <c r="Z62" s="328" t="s">
        <v>798</v>
      </c>
      <c r="AA62" s="328">
        <v>0</v>
      </c>
      <c r="AB62" s="328" t="s">
        <v>798</v>
      </c>
      <c r="AC62" s="272">
        <v>0</v>
      </c>
      <c r="AD62" s="272">
        <v>0</v>
      </c>
      <c r="AE62" s="272">
        <v>0</v>
      </c>
      <c r="AF62" s="272">
        <v>0</v>
      </c>
      <c r="AG62" s="272">
        <v>0</v>
      </c>
      <c r="AH62" s="272">
        <v>0</v>
      </c>
      <c r="AI62" s="272">
        <v>0</v>
      </c>
      <c r="AJ62" s="272">
        <v>0</v>
      </c>
      <c r="AK62" s="272">
        <v>0</v>
      </c>
      <c r="AL62" s="272">
        <v>0</v>
      </c>
      <c r="AM62" s="272">
        <v>0</v>
      </c>
      <c r="AN62" s="272">
        <v>0</v>
      </c>
      <c r="AO62" s="324" t="s">
        <v>798</v>
      </c>
      <c r="AP62" s="263"/>
      <c r="AQ62" s="264">
        <f t="shared" si="0"/>
        <v>0</v>
      </c>
      <c r="AR62" s="263"/>
      <c r="AS62" s="325"/>
      <c r="AT62" s="325"/>
      <c r="AU62" s="325"/>
      <c r="AV62" s="325"/>
      <c r="AW62" s="325"/>
      <c r="AX62" s="325"/>
      <c r="AY62" s="325"/>
      <c r="AZ62" s="325"/>
      <c r="BA62" s="325"/>
      <c r="BB62" s="325"/>
      <c r="BC62" s="325"/>
      <c r="BD62" s="325"/>
      <c r="BE62" s="325"/>
      <c r="BF62" s="325"/>
      <c r="BG62" s="325"/>
      <c r="BH62" s="325"/>
      <c r="BI62" s="325"/>
      <c r="BJ62" s="325"/>
      <c r="BK62" s="325"/>
      <c r="BL62" s="325"/>
      <c r="BM62" s="325"/>
      <c r="BN62" s="325"/>
      <c r="BO62" s="325"/>
      <c r="BP62" s="325"/>
      <c r="BQ62" s="325"/>
      <c r="BR62" s="325"/>
      <c r="BS62" s="325"/>
      <c r="BT62" s="325"/>
      <c r="BU62" s="325"/>
      <c r="BV62" s="325"/>
      <c r="BW62" s="325"/>
      <c r="BX62" s="325"/>
      <c r="BY62" s="325"/>
      <c r="BZ62" s="325"/>
    </row>
    <row r="63" spans="1:78" s="221" customFormat="1" ht="58.5" customHeight="1">
      <c r="A63" s="319" t="str">
        <f>'[2]1'!A71</f>
        <v>1.2.3.8</v>
      </c>
      <c r="B63" s="320" t="str">
        <f>'[2]1'!B71</f>
        <v>«Включение приборов учета в систему сбора и передачи данных, класс напряжения 110 кВ и выше, всего, в том числе:»</v>
      </c>
      <c r="C63" s="254" t="str">
        <f>'[2]1'!C71</f>
        <v>Г</v>
      </c>
      <c r="D63" s="326" t="s">
        <v>798</v>
      </c>
      <c r="E63" s="326" t="s">
        <v>798</v>
      </c>
      <c r="F63" s="326" t="s">
        <v>798</v>
      </c>
      <c r="G63" s="326" t="s">
        <v>798</v>
      </c>
      <c r="H63" s="272">
        <v>0</v>
      </c>
      <c r="I63" s="327" t="s">
        <v>798</v>
      </c>
      <c r="J63" s="328">
        <v>0</v>
      </c>
      <c r="K63" s="259">
        <f t="shared" si="1"/>
        <v>0</v>
      </c>
      <c r="L63" s="328">
        <v>0</v>
      </c>
      <c r="M63" s="328">
        <v>0</v>
      </c>
      <c r="N63" s="328">
        <v>0</v>
      </c>
      <c r="O63" s="328">
        <v>0</v>
      </c>
      <c r="P63" s="322">
        <f t="shared" si="2"/>
        <v>0</v>
      </c>
      <c r="Q63" s="272">
        <v>0</v>
      </c>
      <c r="R63" s="272">
        <v>0</v>
      </c>
      <c r="S63" s="272">
        <v>0</v>
      </c>
      <c r="T63" s="272">
        <v>0</v>
      </c>
      <c r="U63" s="258">
        <f t="shared" si="3"/>
        <v>0</v>
      </c>
      <c r="V63" s="258">
        <f t="shared" si="4"/>
        <v>0</v>
      </c>
      <c r="W63" s="258">
        <f t="shared" si="5"/>
        <v>0</v>
      </c>
      <c r="X63" s="258">
        <f t="shared" si="6"/>
        <v>0</v>
      </c>
      <c r="Y63" s="328" t="s">
        <v>798</v>
      </c>
      <c r="Z63" s="328" t="s">
        <v>798</v>
      </c>
      <c r="AA63" s="328">
        <v>0</v>
      </c>
      <c r="AB63" s="328" t="s">
        <v>798</v>
      </c>
      <c r="AC63" s="272">
        <v>0</v>
      </c>
      <c r="AD63" s="272">
        <v>0</v>
      </c>
      <c r="AE63" s="272">
        <v>0</v>
      </c>
      <c r="AF63" s="272">
        <v>0</v>
      </c>
      <c r="AG63" s="272">
        <v>0</v>
      </c>
      <c r="AH63" s="272">
        <v>0</v>
      </c>
      <c r="AI63" s="272">
        <v>0</v>
      </c>
      <c r="AJ63" s="272">
        <v>0</v>
      </c>
      <c r="AK63" s="272">
        <v>0</v>
      </c>
      <c r="AL63" s="272">
        <v>0</v>
      </c>
      <c r="AM63" s="272">
        <v>0</v>
      </c>
      <c r="AN63" s="272">
        <v>0</v>
      </c>
      <c r="AO63" s="324" t="s">
        <v>798</v>
      </c>
      <c r="AP63" s="263"/>
      <c r="AQ63" s="264">
        <f t="shared" si="0"/>
        <v>0</v>
      </c>
      <c r="AR63" s="263"/>
      <c r="AS63" s="325"/>
      <c r="AT63" s="325"/>
      <c r="AU63" s="325"/>
      <c r="AV63" s="325"/>
      <c r="AW63" s="325"/>
      <c r="AX63" s="325"/>
      <c r="AY63" s="325"/>
      <c r="AZ63" s="325"/>
      <c r="BA63" s="325"/>
      <c r="BB63" s="325"/>
      <c r="BC63" s="325"/>
      <c r="BD63" s="325"/>
      <c r="BE63" s="325"/>
      <c r="BF63" s="325"/>
      <c r="BG63" s="325"/>
      <c r="BH63" s="325"/>
      <c r="BI63" s="325"/>
      <c r="BJ63" s="325"/>
      <c r="BK63" s="325"/>
      <c r="BL63" s="325"/>
      <c r="BM63" s="325"/>
      <c r="BN63" s="325"/>
      <c r="BO63" s="325"/>
      <c r="BP63" s="325"/>
      <c r="BQ63" s="325"/>
      <c r="BR63" s="325"/>
      <c r="BS63" s="325"/>
      <c r="BT63" s="325"/>
      <c r="BU63" s="325"/>
      <c r="BV63" s="325"/>
      <c r="BW63" s="325"/>
      <c r="BX63" s="325"/>
      <c r="BY63" s="325"/>
      <c r="BZ63" s="325"/>
    </row>
    <row r="64" spans="1:78" s="221" customFormat="1" ht="54" customHeight="1">
      <c r="A64" s="319" t="str">
        <f>'[2]1'!A72</f>
        <v>1.2.4</v>
      </c>
      <c r="B64" s="320" t="str">
        <f>'[2]1'!B72</f>
        <v>Реконструкция, модернизация, техническое перевооружение прочих объектов основных средств, всего, в том числе:</v>
      </c>
      <c r="C64" s="254" t="str">
        <f>'[2]1'!C72</f>
        <v>Г</v>
      </c>
      <c r="D64" s="326" t="s">
        <v>798</v>
      </c>
      <c r="E64" s="326" t="s">
        <v>798</v>
      </c>
      <c r="F64" s="326" t="s">
        <v>798</v>
      </c>
      <c r="G64" s="326" t="s">
        <v>798</v>
      </c>
      <c r="H64" s="272">
        <f>H65+H66</f>
        <v>0</v>
      </c>
      <c r="I64" s="327" t="s">
        <v>798</v>
      </c>
      <c r="J64" s="328">
        <v>0</v>
      </c>
      <c r="K64" s="259">
        <f t="shared" si="1"/>
        <v>25.8256542166272</v>
      </c>
      <c r="L64" s="328">
        <f>L65+L66</f>
        <v>0</v>
      </c>
      <c r="M64" s="328">
        <f>M65+M66</f>
        <v>0</v>
      </c>
      <c r="N64" s="328">
        <f>N65+N66</f>
        <v>0</v>
      </c>
      <c r="O64" s="328">
        <f>O65+O66</f>
        <v>0</v>
      </c>
      <c r="P64" s="322">
        <f t="shared" si="2"/>
        <v>0</v>
      </c>
      <c r="Q64" s="329">
        <f>Q66</f>
        <v>0</v>
      </c>
      <c r="R64" s="329">
        <f>R66</f>
        <v>0</v>
      </c>
      <c r="S64" s="329">
        <f>S66</f>
        <v>0</v>
      </c>
      <c r="T64" s="329">
        <v>0</v>
      </c>
      <c r="U64" s="258">
        <f t="shared" si="3"/>
        <v>0</v>
      </c>
      <c r="V64" s="258">
        <f t="shared" si="4"/>
        <v>25.8256542166272</v>
      </c>
      <c r="W64" s="258">
        <f t="shared" si="5"/>
        <v>0</v>
      </c>
      <c r="X64" s="258">
        <f t="shared" si="6"/>
        <v>25.8256542166272</v>
      </c>
      <c r="Y64" s="328" t="s">
        <v>798</v>
      </c>
      <c r="Z64" s="328" t="s">
        <v>798</v>
      </c>
      <c r="AA64" s="328">
        <v>0</v>
      </c>
      <c r="AB64" s="328" t="s">
        <v>798</v>
      </c>
      <c r="AC64" s="272">
        <f>AC65+AC66</f>
        <v>7.787026</v>
      </c>
      <c r="AD64" s="272">
        <v>0</v>
      </c>
      <c r="AE64" s="272">
        <f>AE65+AE66</f>
        <v>0</v>
      </c>
      <c r="AF64" s="272">
        <v>0</v>
      </c>
      <c r="AG64" s="272">
        <f>AG65+AG66</f>
        <v>0</v>
      </c>
      <c r="AH64" s="272">
        <v>0</v>
      </c>
      <c r="AI64" s="272">
        <f>AI65+AI66</f>
        <v>6.3465938245631994</v>
      </c>
      <c r="AJ64" s="272">
        <v>0</v>
      </c>
      <c r="AK64" s="272">
        <f>AK65+AK66</f>
        <v>11.692034392064</v>
      </c>
      <c r="AL64" s="272">
        <v>0</v>
      </c>
      <c r="AM64" s="272">
        <f>AM65+AM66</f>
        <v>25.8256542166272</v>
      </c>
      <c r="AN64" s="272">
        <f>AN65+AN66</f>
        <v>0</v>
      </c>
      <c r="AO64" s="324" t="s">
        <v>798</v>
      </c>
      <c r="AP64" s="263"/>
      <c r="AQ64" s="264">
        <f t="shared" si="0"/>
        <v>25.8256542166272</v>
      </c>
      <c r="AR64" s="263"/>
      <c r="AS64" s="325"/>
      <c r="AT64" s="325"/>
      <c r="AU64" s="325"/>
      <c r="AV64" s="325"/>
      <c r="AW64" s="325"/>
      <c r="AX64" s="325"/>
      <c r="AY64" s="325"/>
      <c r="AZ64" s="325"/>
      <c r="BA64" s="325"/>
      <c r="BB64" s="325"/>
      <c r="BC64" s="325"/>
      <c r="BD64" s="325"/>
      <c r="BE64" s="325"/>
      <c r="BF64" s="325"/>
      <c r="BG64" s="325"/>
      <c r="BH64" s="325"/>
      <c r="BI64" s="325"/>
      <c r="BJ64" s="325"/>
      <c r="BK64" s="325"/>
      <c r="BL64" s="325"/>
      <c r="BM64" s="325"/>
      <c r="BN64" s="325"/>
      <c r="BO64" s="325"/>
      <c r="BP64" s="325"/>
      <c r="BQ64" s="325"/>
      <c r="BR64" s="325"/>
      <c r="BS64" s="325"/>
      <c r="BT64" s="325"/>
      <c r="BU64" s="325"/>
      <c r="BV64" s="325"/>
      <c r="BW64" s="325"/>
      <c r="BX64" s="325"/>
      <c r="BY64" s="325"/>
      <c r="BZ64" s="325"/>
    </row>
    <row r="65" spans="1:78" s="221" customFormat="1" ht="55.5" customHeight="1">
      <c r="A65" s="319" t="str">
        <f>'[2]1'!A73</f>
        <v>1.2.4.1</v>
      </c>
      <c r="B65" s="320" t="str">
        <f>'[2]1'!B73</f>
        <v>Реконструкция прочих объектов основных средств, всего, в том числе:</v>
      </c>
      <c r="C65" s="254" t="str">
        <f>'[2]1'!C73</f>
        <v>Г</v>
      </c>
      <c r="D65" s="326" t="s">
        <v>798</v>
      </c>
      <c r="E65" s="326" t="s">
        <v>798</v>
      </c>
      <c r="F65" s="326" t="s">
        <v>798</v>
      </c>
      <c r="G65" s="326" t="s">
        <v>798</v>
      </c>
      <c r="H65" s="272">
        <v>0</v>
      </c>
      <c r="I65" s="327" t="s">
        <v>798</v>
      </c>
      <c r="J65" s="328">
        <v>0</v>
      </c>
      <c r="K65" s="259">
        <f t="shared" si="1"/>
        <v>0</v>
      </c>
      <c r="L65" s="328">
        <v>0</v>
      </c>
      <c r="M65" s="328">
        <v>0</v>
      </c>
      <c r="N65" s="328">
        <v>0</v>
      </c>
      <c r="O65" s="328">
        <v>0</v>
      </c>
      <c r="P65" s="322">
        <f t="shared" si="2"/>
        <v>0</v>
      </c>
      <c r="Q65" s="329">
        <v>0</v>
      </c>
      <c r="R65" s="329">
        <v>0</v>
      </c>
      <c r="S65" s="329">
        <v>0</v>
      </c>
      <c r="T65" s="329">
        <v>0</v>
      </c>
      <c r="U65" s="258">
        <f t="shared" si="3"/>
        <v>0</v>
      </c>
      <c r="V65" s="258">
        <f t="shared" si="4"/>
        <v>0</v>
      </c>
      <c r="W65" s="258">
        <f t="shared" si="5"/>
        <v>0</v>
      </c>
      <c r="X65" s="258">
        <f t="shared" si="6"/>
        <v>0</v>
      </c>
      <c r="Y65" s="328" t="s">
        <v>798</v>
      </c>
      <c r="Z65" s="328" t="s">
        <v>798</v>
      </c>
      <c r="AA65" s="328">
        <v>0</v>
      </c>
      <c r="AB65" s="328" t="s">
        <v>798</v>
      </c>
      <c r="AC65" s="272">
        <v>0</v>
      </c>
      <c r="AD65" s="272">
        <v>0</v>
      </c>
      <c r="AE65" s="272">
        <v>0</v>
      </c>
      <c r="AF65" s="272">
        <v>0</v>
      </c>
      <c r="AG65" s="272">
        <v>0</v>
      </c>
      <c r="AH65" s="272">
        <v>0</v>
      </c>
      <c r="AI65" s="272">
        <v>0</v>
      </c>
      <c r="AJ65" s="272">
        <v>0</v>
      </c>
      <c r="AK65" s="272">
        <v>0</v>
      </c>
      <c r="AL65" s="272">
        <v>0</v>
      </c>
      <c r="AM65" s="272">
        <v>0</v>
      </c>
      <c r="AN65" s="272">
        <v>0</v>
      </c>
      <c r="AO65" s="324" t="s">
        <v>798</v>
      </c>
      <c r="AP65" s="263"/>
      <c r="AQ65" s="264">
        <f t="shared" si="0"/>
        <v>0</v>
      </c>
      <c r="AR65" s="263"/>
      <c r="AS65" s="325"/>
      <c r="AT65" s="325"/>
      <c r="AU65" s="325"/>
      <c r="AV65" s="325"/>
      <c r="AW65" s="325"/>
      <c r="AX65" s="325"/>
      <c r="AY65" s="325"/>
      <c r="AZ65" s="325"/>
      <c r="BA65" s="325"/>
      <c r="BB65" s="325"/>
      <c r="BC65" s="325"/>
      <c r="BD65" s="325"/>
      <c r="BE65" s="325"/>
      <c r="BF65" s="325"/>
      <c r="BG65" s="325"/>
      <c r="BH65" s="325"/>
      <c r="BI65" s="325"/>
      <c r="BJ65" s="325"/>
      <c r="BK65" s="325"/>
      <c r="BL65" s="325"/>
      <c r="BM65" s="325"/>
      <c r="BN65" s="325"/>
      <c r="BO65" s="325"/>
      <c r="BP65" s="325"/>
      <c r="BQ65" s="325"/>
      <c r="BR65" s="325"/>
      <c r="BS65" s="325"/>
      <c r="BT65" s="325"/>
      <c r="BU65" s="325"/>
      <c r="BV65" s="325"/>
      <c r="BW65" s="325"/>
      <c r="BX65" s="325"/>
      <c r="BY65" s="325"/>
      <c r="BZ65" s="325"/>
    </row>
    <row r="66" spans="1:78" s="221" customFormat="1" ht="50.25" customHeight="1">
      <c r="A66" s="319" t="str">
        <f>'[2]1'!A74</f>
        <v>1.2.4.2</v>
      </c>
      <c r="B66" s="320" t="str">
        <f>'[2]1'!B74</f>
        <v>Модернизация, техническое перевооружение прочих объектов основных средств, всего, в том числе:</v>
      </c>
      <c r="C66" s="254" t="str">
        <f>'[2]1'!C74</f>
        <v>Г</v>
      </c>
      <c r="D66" s="326" t="s">
        <v>798</v>
      </c>
      <c r="E66" s="326" t="s">
        <v>798</v>
      </c>
      <c r="F66" s="326" t="s">
        <v>798</v>
      </c>
      <c r="G66" s="326" t="s">
        <v>798</v>
      </c>
      <c r="H66" s="272">
        <f>SUM(H67:H67)</f>
        <v>0</v>
      </c>
      <c r="I66" s="327" t="s">
        <v>798</v>
      </c>
      <c r="J66" s="328">
        <v>0</v>
      </c>
      <c r="K66" s="259">
        <f t="shared" si="1"/>
        <v>25.8256542166272</v>
      </c>
      <c r="L66" s="328">
        <f>SUM(L67:L67)</f>
        <v>0</v>
      </c>
      <c r="M66" s="328">
        <f>SUM(M67:M67)</f>
        <v>0</v>
      </c>
      <c r="N66" s="328">
        <f>SUM(N67:N67)</f>
        <v>0</v>
      </c>
      <c r="O66" s="328">
        <f>SUM(O67:O67)</f>
        <v>0</v>
      </c>
      <c r="P66" s="322">
        <f t="shared" si="2"/>
        <v>0</v>
      </c>
      <c r="Q66" s="329">
        <f>Q67</f>
        <v>0</v>
      </c>
      <c r="R66" s="329">
        <f>R67</f>
        <v>0</v>
      </c>
      <c r="S66" s="329">
        <f>S67</f>
        <v>0</v>
      </c>
      <c r="T66" s="329">
        <v>0</v>
      </c>
      <c r="U66" s="258">
        <f t="shared" si="3"/>
        <v>0</v>
      </c>
      <c r="V66" s="258">
        <f t="shared" si="4"/>
        <v>25.8256542166272</v>
      </c>
      <c r="W66" s="258">
        <f t="shared" si="5"/>
        <v>0</v>
      </c>
      <c r="X66" s="258">
        <f t="shared" si="6"/>
        <v>25.8256542166272</v>
      </c>
      <c r="Y66" s="328" t="s">
        <v>798</v>
      </c>
      <c r="Z66" s="328" t="s">
        <v>798</v>
      </c>
      <c r="AA66" s="328">
        <v>0</v>
      </c>
      <c r="AB66" s="328" t="s">
        <v>798</v>
      </c>
      <c r="AC66" s="272">
        <f>SUM(AC67:AC67)</f>
        <v>7.787026</v>
      </c>
      <c r="AD66" s="272">
        <v>0</v>
      </c>
      <c r="AE66" s="272">
        <f>SUM(AE67:AE67)</f>
        <v>0</v>
      </c>
      <c r="AF66" s="272">
        <v>0</v>
      </c>
      <c r="AG66" s="272">
        <f>SUM(AG67:AG67)</f>
        <v>0</v>
      </c>
      <c r="AH66" s="272">
        <v>0</v>
      </c>
      <c r="AI66" s="272">
        <f>SUM(AI67:AI67)</f>
        <v>6.3465938245631994</v>
      </c>
      <c r="AJ66" s="272">
        <v>0</v>
      </c>
      <c r="AK66" s="272">
        <f>SUM(AK67:AK67)</f>
        <v>11.692034392064</v>
      </c>
      <c r="AL66" s="272">
        <v>0</v>
      </c>
      <c r="AM66" s="272">
        <f>SUM(AM67:AM67)</f>
        <v>25.8256542166272</v>
      </c>
      <c r="AN66" s="272">
        <f>SUM(AN67:AN67)</f>
        <v>0</v>
      </c>
      <c r="AO66" s="324" t="s">
        <v>798</v>
      </c>
      <c r="AP66" s="263"/>
      <c r="AQ66" s="264">
        <f t="shared" si="0"/>
        <v>25.8256542166272</v>
      </c>
      <c r="AR66" s="263"/>
      <c r="AS66" s="325"/>
      <c r="AT66" s="325"/>
      <c r="AU66" s="325"/>
      <c r="AV66" s="325"/>
      <c r="AW66" s="325"/>
      <c r="AX66" s="325"/>
      <c r="AY66" s="325"/>
      <c r="AZ66" s="325"/>
      <c r="BA66" s="325"/>
      <c r="BB66" s="325"/>
      <c r="BC66" s="325"/>
      <c r="BD66" s="325"/>
      <c r="BE66" s="325"/>
      <c r="BF66" s="325"/>
      <c r="BG66" s="325"/>
      <c r="BH66" s="325"/>
      <c r="BI66" s="325"/>
      <c r="BJ66" s="325"/>
      <c r="BK66" s="325"/>
      <c r="BL66" s="325"/>
      <c r="BM66" s="325"/>
      <c r="BN66" s="325"/>
      <c r="BO66" s="325"/>
      <c r="BP66" s="325"/>
      <c r="BQ66" s="325"/>
      <c r="BR66" s="325"/>
      <c r="BS66" s="325"/>
      <c r="BT66" s="325"/>
      <c r="BU66" s="325"/>
      <c r="BV66" s="325"/>
      <c r="BW66" s="325"/>
      <c r="BX66" s="325"/>
      <c r="BY66" s="325"/>
      <c r="BZ66" s="325"/>
    </row>
    <row r="67" spans="1:78" s="284" customFormat="1" ht="45" customHeight="1">
      <c r="A67" s="276" t="str">
        <f>'[2]1'!A75</f>
        <v>1.2.4.2.1</v>
      </c>
      <c r="B67" s="277" t="str">
        <f>'[2]1'!B75</f>
        <v>Создание автоматизированной системы диспетчерского управления (АСДУ)</v>
      </c>
      <c r="C67" s="345" t="str">
        <f>'[2]1'!C75</f>
        <v>М_012</v>
      </c>
      <c r="D67" s="278" t="str">
        <f>'[2]2'!D69</f>
        <v>П</v>
      </c>
      <c r="E67" s="359">
        <f>'[2]2'!E69</f>
        <v>2023</v>
      </c>
      <c r="F67" s="359">
        <f>'[2]2'!F69</f>
        <v>2027</v>
      </c>
      <c r="G67" s="278" t="s">
        <v>798</v>
      </c>
      <c r="H67" s="279">
        <v>0</v>
      </c>
      <c r="I67" s="280" t="s">
        <v>798</v>
      </c>
      <c r="J67" s="281">
        <v>0</v>
      </c>
      <c r="K67" s="282">
        <f t="shared" si="1"/>
        <v>25.8256542166272</v>
      </c>
      <c r="L67" s="281">
        <v>0</v>
      </c>
      <c r="M67" s="281">
        <v>0</v>
      </c>
      <c r="N67" s="281">
        <v>0</v>
      </c>
      <c r="O67" s="281">
        <v>0</v>
      </c>
      <c r="P67" s="279">
        <f>AN67</f>
        <v>0</v>
      </c>
      <c r="Q67" s="348">
        <v>0</v>
      </c>
      <c r="R67" s="348">
        <v>0</v>
      </c>
      <c r="S67" s="348">
        <v>0</v>
      </c>
      <c r="T67" s="348">
        <v>0</v>
      </c>
      <c r="U67" s="258">
        <f t="shared" si="3"/>
        <v>0</v>
      </c>
      <c r="V67" s="349">
        <f t="shared" si="4"/>
        <v>25.8256542166272</v>
      </c>
      <c r="W67" s="258">
        <f t="shared" si="5"/>
        <v>0</v>
      </c>
      <c r="X67" s="349">
        <f t="shared" si="6"/>
        <v>25.8256542166272</v>
      </c>
      <c r="Y67" s="281">
        <v>0</v>
      </c>
      <c r="Z67" s="281" t="s">
        <v>798</v>
      </c>
      <c r="AA67" s="281">
        <v>0</v>
      </c>
      <c r="AB67" s="281" t="s">
        <v>798</v>
      </c>
      <c r="AC67" s="279">
        <v>7.787026</v>
      </c>
      <c r="AD67" s="279">
        <v>0</v>
      </c>
      <c r="AE67" s="367">
        <v>0</v>
      </c>
      <c r="AF67" s="279">
        <v>0</v>
      </c>
      <c r="AG67" s="279">
        <v>0</v>
      </c>
      <c r="AH67" s="279">
        <v>0</v>
      </c>
      <c r="AI67" s="279">
        <f>6346593.8245632/1000000</f>
        <v>6.3465938245631994</v>
      </c>
      <c r="AJ67" s="279">
        <v>0</v>
      </c>
      <c r="AK67" s="279">
        <f>11692034.392064/1000000</f>
        <v>11.692034392064</v>
      </c>
      <c r="AL67" s="281">
        <v>0</v>
      </c>
      <c r="AM67" s="282">
        <f>AC67+AE67+AG67+AI67+AK67</f>
        <v>25.8256542166272</v>
      </c>
      <c r="AN67" s="279">
        <f>AD67+AF67+AH67+AJ67</f>
        <v>0</v>
      </c>
      <c r="AO67" s="281" t="s">
        <v>798</v>
      </c>
      <c r="AP67" s="352"/>
      <c r="AQ67" s="264">
        <f t="shared" si="0"/>
        <v>25.8256542166272</v>
      </c>
      <c r="AR67" s="352"/>
      <c r="AS67" s="283"/>
      <c r="AT67" s="283"/>
      <c r="AU67" s="283"/>
      <c r="AV67" s="283"/>
      <c r="AW67" s="283"/>
      <c r="AX67" s="283"/>
      <c r="AY67" s="283"/>
      <c r="AZ67" s="283"/>
      <c r="BA67" s="283"/>
      <c r="BB67" s="283"/>
      <c r="BC67" s="283"/>
      <c r="BD67" s="283"/>
      <c r="BE67" s="283"/>
      <c r="BF67" s="283"/>
      <c r="BG67" s="283"/>
      <c r="BH67" s="283"/>
      <c r="BI67" s="283"/>
      <c r="BJ67" s="283"/>
      <c r="BK67" s="283"/>
      <c r="BL67" s="283"/>
      <c r="BM67" s="283"/>
      <c r="BN67" s="283"/>
      <c r="BO67" s="283"/>
      <c r="BP67" s="283"/>
      <c r="BQ67" s="283"/>
      <c r="BR67" s="283"/>
      <c r="BS67" s="283"/>
      <c r="BT67" s="283"/>
      <c r="BU67" s="283"/>
      <c r="BV67" s="283"/>
      <c r="BW67" s="283"/>
      <c r="BX67" s="283"/>
      <c r="BY67" s="283"/>
      <c r="BZ67" s="283"/>
    </row>
    <row r="68" spans="1:78" s="221" customFormat="1" ht="58.5" customHeight="1">
      <c r="A68" s="319" t="str">
        <f>'[2]1'!A76</f>
        <v>1.3</v>
      </c>
      <c r="B68" s="320" t="str">
        <f>'[2]1'!B76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68" s="254" t="str">
        <f>'[2]1'!C76</f>
        <v>Г</v>
      </c>
      <c r="D68" s="326" t="s">
        <v>798</v>
      </c>
      <c r="E68" s="326" t="s">
        <v>798</v>
      </c>
      <c r="F68" s="326" t="s">
        <v>798</v>
      </c>
      <c r="G68" s="326" t="s">
        <v>798</v>
      </c>
      <c r="H68" s="260">
        <v>0</v>
      </c>
      <c r="I68" s="327" t="s">
        <v>798</v>
      </c>
      <c r="J68" s="328">
        <v>0</v>
      </c>
      <c r="K68" s="259">
        <f t="shared" si="1"/>
        <v>0</v>
      </c>
      <c r="L68" s="328">
        <f t="shared" si="1"/>
        <v>0</v>
      </c>
      <c r="M68" s="328" t="str">
        <f t="shared" si="1"/>
        <v>нд</v>
      </c>
      <c r="N68" s="328">
        <f>N69+N70</f>
        <v>0</v>
      </c>
      <c r="O68" s="328">
        <f>O69+O70</f>
        <v>0</v>
      </c>
      <c r="P68" s="272">
        <f t="shared" si="2"/>
        <v>0</v>
      </c>
      <c r="Q68" s="272">
        <f>SUM(Q69:Q70)</f>
        <v>0</v>
      </c>
      <c r="R68" s="272">
        <f>SUM(R69:R70)</f>
        <v>0</v>
      </c>
      <c r="S68" s="272">
        <f>SUM(S69:S70)</f>
        <v>0</v>
      </c>
      <c r="T68" s="272">
        <f>SUM(T69:T70)</f>
        <v>0</v>
      </c>
      <c r="U68" s="258">
        <f t="shared" si="3"/>
        <v>0</v>
      </c>
      <c r="V68" s="258">
        <f t="shared" si="4"/>
        <v>0</v>
      </c>
      <c r="W68" s="258">
        <f t="shared" si="5"/>
        <v>0</v>
      </c>
      <c r="X68" s="258">
        <f t="shared" si="6"/>
        <v>0</v>
      </c>
      <c r="Y68" s="328" t="s">
        <v>798</v>
      </c>
      <c r="Z68" s="328" t="s">
        <v>798</v>
      </c>
      <c r="AA68" s="328">
        <v>0</v>
      </c>
      <c r="AB68" s="328" t="s">
        <v>798</v>
      </c>
      <c r="AC68" s="260">
        <f>AC69+AC70</f>
        <v>0</v>
      </c>
      <c r="AD68" s="272">
        <v>0</v>
      </c>
      <c r="AE68" s="260">
        <v>0</v>
      </c>
      <c r="AF68" s="272">
        <v>0</v>
      </c>
      <c r="AG68" s="260">
        <v>0</v>
      </c>
      <c r="AH68" s="272">
        <v>0</v>
      </c>
      <c r="AI68" s="260">
        <v>0</v>
      </c>
      <c r="AJ68" s="272">
        <v>0</v>
      </c>
      <c r="AK68" s="260">
        <f>AK69+AK70</f>
        <v>0</v>
      </c>
      <c r="AL68" s="328">
        <v>0</v>
      </c>
      <c r="AM68" s="272">
        <f>AM69+AM70</f>
        <v>0</v>
      </c>
      <c r="AN68" s="272">
        <f>AN69+AN70</f>
        <v>0</v>
      </c>
      <c r="AO68" s="324" t="s">
        <v>798</v>
      </c>
      <c r="AP68" s="263"/>
      <c r="AQ68" s="264">
        <f t="shared" si="0"/>
        <v>0</v>
      </c>
      <c r="AR68" s="263"/>
      <c r="AS68" s="325"/>
      <c r="AT68" s="325"/>
      <c r="AU68" s="325"/>
      <c r="AV68" s="325"/>
      <c r="AW68" s="325"/>
      <c r="AX68" s="325"/>
      <c r="AY68" s="325"/>
      <c r="AZ68" s="325"/>
      <c r="BA68" s="325"/>
      <c r="BB68" s="325"/>
      <c r="BC68" s="325"/>
      <c r="BD68" s="325"/>
      <c r="BE68" s="325"/>
      <c r="BF68" s="325"/>
      <c r="BG68" s="325"/>
      <c r="BH68" s="325"/>
      <c r="BI68" s="325"/>
      <c r="BJ68" s="325"/>
      <c r="BK68" s="325"/>
      <c r="BL68" s="325"/>
      <c r="BM68" s="325"/>
      <c r="BN68" s="325"/>
      <c r="BO68" s="325"/>
      <c r="BP68" s="325"/>
      <c r="BQ68" s="325"/>
      <c r="BR68" s="325"/>
      <c r="BS68" s="325"/>
      <c r="BT68" s="325"/>
      <c r="BU68" s="325"/>
      <c r="BV68" s="325"/>
      <c r="BW68" s="325"/>
      <c r="BX68" s="325"/>
      <c r="BY68" s="325"/>
      <c r="BZ68" s="325"/>
    </row>
    <row r="69" spans="1:78" s="221" customFormat="1" ht="58.5" customHeight="1">
      <c r="A69" s="319" t="str">
        <f>'[2]1'!A77</f>
        <v>1.3.1</v>
      </c>
      <c r="B69" s="320" t="str">
        <f>'[2]1'!B77</f>
        <v>Инвестиционные проекты, предусмотренные схемой и программой развития Единой энергетической системы России, всего, в том числе:</v>
      </c>
      <c r="C69" s="254" t="str">
        <f>'[2]1'!C77</f>
        <v>Г</v>
      </c>
      <c r="D69" s="326" t="s">
        <v>798</v>
      </c>
      <c r="E69" s="326" t="s">
        <v>798</v>
      </c>
      <c r="F69" s="326" t="s">
        <v>798</v>
      </c>
      <c r="G69" s="326" t="s">
        <v>798</v>
      </c>
      <c r="H69" s="260">
        <v>0</v>
      </c>
      <c r="I69" s="327" t="s">
        <v>798</v>
      </c>
      <c r="J69" s="328">
        <v>0</v>
      </c>
      <c r="K69" s="259">
        <f t="shared" si="1"/>
        <v>0</v>
      </c>
      <c r="L69" s="328">
        <f t="shared" si="1"/>
        <v>0</v>
      </c>
      <c r="M69" s="328" t="str">
        <f t="shared" si="1"/>
        <v>нд</v>
      </c>
      <c r="N69" s="328">
        <v>0</v>
      </c>
      <c r="O69" s="328">
        <v>0</v>
      </c>
      <c r="P69" s="272">
        <f t="shared" si="2"/>
        <v>0</v>
      </c>
      <c r="Q69" s="272">
        <v>0</v>
      </c>
      <c r="R69" s="272">
        <v>0</v>
      </c>
      <c r="S69" s="272">
        <v>0</v>
      </c>
      <c r="T69" s="272">
        <v>0</v>
      </c>
      <c r="U69" s="258">
        <f t="shared" si="3"/>
        <v>0</v>
      </c>
      <c r="V69" s="258">
        <f t="shared" si="4"/>
        <v>0</v>
      </c>
      <c r="W69" s="258">
        <f t="shared" si="5"/>
        <v>0</v>
      </c>
      <c r="X69" s="258">
        <f t="shared" si="6"/>
        <v>0</v>
      </c>
      <c r="Y69" s="328" t="s">
        <v>798</v>
      </c>
      <c r="Z69" s="328" t="s">
        <v>798</v>
      </c>
      <c r="AA69" s="328">
        <v>0</v>
      </c>
      <c r="AB69" s="328" t="s">
        <v>798</v>
      </c>
      <c r="AC69" s="260">
        <v>0</v>
      </c>
      <c r="AD69" s="272">
        <v>0</v>
      </c>
      <c r="AE69" s="260">
        <v>0</v>
      </c>
      <c r="AF69" s="272">
        <v>0</v>
      </c>
      <c r="AG69" s="260">
        <v>0</v>
      </c>
      <c r="AH69" s="272">
        <v>0</v>
      </c>
      <c r="AI69" s="260">
        <v>0</v>
      </c>
      <c r="AJ69" s="272">
        <v>0</v>
      </c>
      <c r="AK69" s="260">
        <v>0</v>
      </c>
      <c r="AL69" s="328">
        <v>0</v>
      </c>
      <c r="AM69" s="272">
        <v>0</v>
      </c>
      <c r="AN69" s="272">
        <v>0</v>
      </c>
      <c r="AO69" s="324" t="s">
        <v>798</v>
      </c>
      <c r="AP69" s="263"/>
      <c r="AQ69" s="264">
        <f t="shared" si="0"/>
        <v>0</v>
      </c>
      <c r="AR69" s="263"/>
      <c r="AS69" s="325"/>
      <c r="AT69" s="325"/>
      <c r="AU69" s="325"/>
      <c r="AV69" s="325"/>
      <c r="AW69" s="325"/>
      <c r="AX69" s="325"/>
      <c r="AY69" s="325"/>
      <c r="AZ69" s="325"/>
      <c r="BA69" s="325"/>
      <c r="BB69" s="325"/>
      <c r="BC69" s="325"/>
      <c r="BD69" s="325"/>
      <c r="BE69" s="325"/>
      <c r="BF69" s="325"/>
      <c r="BG69" s="325"/>
      <c r="BH69" s="325"/>
      <c r="BI69" s="325"/>
      <c r="BJ69" s="325"/>
      <c r="BK69" s="325"/>
      <c r="BL69" s="325"/>
      <c r="BM69" s="325"/>
      <c r="BN69" s="325"/>
      <c r="BO69" s="325"/>
      <c r="BP69" s="325"/>
      <c r="BQ69" s="325"/>
      <c r="BR69" s="325"/>
      <c r="BS69" s="325"/>
      <c r="BT69" s="325"/>
      <c r="BU69" s="325"/>
      <c r="BV69" s="325"/>
      <c r="BW69" s="325"/>
      <c r="BX69" s="325"/>
      <c r="BY69" s="325"/>
      <c r="BZ69" s="325"/>
    </row>
    <row r="70" spans="1:78" s="221" customFormat="1" ht="51" customHeight="1">
      <c r="A70" s="319" t="str">
        <f>'[2]1'!A78</f>
        <v>1.3.2</v>
      </c>
      <c r="B70" s="320" t="str">
        <f>'[2]1'!B78</f>
        <v>Инвестиционные проекты, предусмотренные схемой и программой развития субъекта Российской Федерации, всего, в том числе:</v>
      </c>
      <c r="C70" s="254" t="str">
        <f>'[2]1'!C78</f>
        <v>Г</v>
      </c>
      <c r="D70" s="326" t="s">
        <v>798</v>
      </c>
      <c r="E70" s="326" t="s">
        <v>798</v>
      </c>
      <c r="F70" s="326" t="s">
        <v>798</v>
      </c>
      <c r="G70" s="326" t="s">
        <v>798</v>
      </c>
      <c r="H70" s="260">
        <v>0</v>
      </c>
      <c r="I70" s="327" t="s">
        <v>798</v>
      </c>
      <c r="J70" s="328">
        <v>0</v>
      </c>
      <c r="K70" s="259">
        <f t="shared" si="1"/>
        <v>0</v>
      </c>
      <c r="L70" s="328">
        <f t="shared" si="1"/>
        <v>0</v>
      </c>
      <c r="M70" s="328" t="str">
        <f t="shared" si="1"/>
        <v>нд</v>
      </c>
      <c r="N70" s="328">
        <v>0</v>
      </c>
      <c r="O70" s="328">
        <v>0</v>
      </c>
      <c r="P70" s="272">
        <f t="shared" si="2"/>
        <v>0</v>
      </c>
      <c r="Q70" s="272">
        <v>0</v>
      </c>
      <c r="R70" s="272">
        <v>0</v>
      </c>
      <c r="S70" s="272">
        <v>0</v>
      </c>
      <c r="T70" s="272">
        <v>0</v>
      </c>
      <c r="U70" s="258">
        <f t="shared" si="3"/>
        <v>0</v>
      </c>
      <c r="V70" s="258">
        <f t="shared" si="4"/>
        <v>0</v>
      </c>
      <c r="W70" s="258">
        <f t="shared" si="5"/>
        <v>0</v>
      </c>
      <c r="X70" s="258">
        <f t="shared" si="6"/>
        <v>0</v>
      </c>
      <c r="Y70" s="328" t="s">
        <v>798</v>
      </c>
      <c r="Z70" s="328" t="s">
        <v>798</v>
      </c>
      <c r="AA70" s="328">
        <v>0</v>
      </c>
      <c r="AB70" s="328" t="s">
        <v>798</v>
      </c>
      <c r="AC70" s="260">
        <v>0</v>
      </c>
      <c r="AD70" s="272">
        <v>0</v>
      </c>
      <c r="AE70" s="260">
        <v>0</v>
      </c>
      <c r="AF70" s="272">
        <v>0</v>
      </c>
      <c r="AG70" s="260">
        <v>0</v>
      </c>
      <c r="AH70" s="272">
        <v>0</v>
      </c>
      <c r="AI70" s="260">
        <v>0</v>
      </c>
      <c r="AJ70" s="272">
        <v>0</v>
      </c>
      <c r="AK70" s="260">
        <v>0</v>
      </c>
      <c r="AL70" s="328">
        <v>0</v>
      </c>
      <c r="AM70" s="272">
        <v>0</v>
      </c>
      <c r="AN70" s="272">
        <v>0</v>
      </c>
      <c r="AO70" s="324" t="s">
        <v>798</v>
      </c>
      <c r="AP70" s="263"/>
      <c r="AQ70" s="264">
        <f t="shared" si="0"/>
        <v>0</v>
      </c>
      <c r="AR70" s="263"/>
      <c r="AS70" s="325"/>
      <c r="AT70" s="325"/>
      <c r="AU70" s="325"/>
      <c r="AV70" s="325"/>
      <c r="AW70" s="325"/>
      <c r="AX70" s="325"/>
      <c r="AY70" s="325"/>
      <c r="AZ70" s="325"/>
      <c r="BA70" s="325"/>
      <c r="BB70" s="325"/>
      <c r="BC70" s="325"/>
      <c r="BD70" s="325"/>
      <c r="BE70" s="325"/>
      <c r="BF70" s="325"/>
      <c r="BG70" s="325"/>
      <c r="BH70" s="325"/>
      <c r="BI70" s="325"/>
      <c r="BJ70" s="325"/>
      <c r="BK70" s="325"/>
      <c r="BL70" s="325"/>
      <c r="BM70" s="325"/>
      <c r="BN70" s="325"/>
      <c r="BO70" s="325"/>
      <c r="BP70" s="325"/>
      <c r="BQ70" s="325"/>
      <c r="BR70" s="325"/>
      <c r="BS70" s="325"/>
      <c r="BT70" s="325"/>
      <c r="BU70" s="325"/>
      <c r="BV70" s="325"/>
      <c r="BW70" s="325"/>
      <c r="BX70" s="325"/>
      <c r="BY70" s="325"/>
      <c r="BZ70" s="325"/>
    </row>
    <row r="71" spans="1:78" s="221" customFormat="1" ht="45" customHeight="1">
      <c r="A71" s="319" t="str">
        <f>'[2]1'!A79</f>
        <v>1.4</v>
      </c>
      <c r="B71" s="320" t="str">
        <f>'[2]1'!B79</f>
        <v>Прочее новое строительство объектов электросетевого хозяйства, всего, в том числе:</v>
      </c>
      <c r="C71" s="254" t="str">
        <f>'[2]1'!C79</f>
        <v>Г</v>
      </c>
      <c r="D71" s="326" t="s">
        <v>798</v>
      </c>
      <c r="E71" s="326" t="s">
        <v>798</v>
      </c>
      <c r="F71" s="326" t="s">
        <v>798</v>
      </c>
      <c r="G71" s="326" t="s">
        <v>798</v>
      </c>
      <c r="H71" s="260">
        <f>H72+H73</f>
        <v>1.86584496</v>
      </c>
      <c r="I71" s="327" t="s">
        <v>798</v>
      </c>
      <c r="J71" s="328">
        <v>0</v>
      </c>
      <c r="K71" s="259">
        <f t="shared" si="1"/>
        <v>16.812023310000001</v>
      </c>
      <c r="L71" s="329">
        <v>0</v>
      </c>
      <c r="M71" s="329">
        <f>M72+M73</f>
        <v>0</v>
      </c>
      <c r="N71" s="329">
        <f>N72+N73</f>
        <v>0</v>
      </c>
      <c r="O71" s="329">
        <f>O72+O73</f>
        <v>0</v>
      </c>
      <c r="P71" s="322">
        <f t="shared" si="2"/>
        <v>0</v>
      </c>
      <c r="Q71" s="329">
        <v>0</v>
      </c>
      <c r="R71" s="329">
        <f>R72+R73</f>
        <v>0</v>
      </c>
      <c r="S71" s="329">
        <f>S72+S73</f>
        <v>0</v>
      </c>
      <c r="T71" s="329">
        <f>T72+T73</f>
        <v>0</v>
      </c>
      <c r="U71" s="258">
        <f t="shared" si="3"/>
        <v>1.86584496</v>
      </c>
      <c r="V71" s="258">
        <f t="shared" si="4"/>
        <v>16.812023310000001</v>
      </c>
      <c r="W71" s="258">
        <f t="shared" si="5"/>
        <v>1.86584496</v>
      </c>
      <c r="X71" s="258">
        <f t="shared" si="6"/>
        <v>16.812023310000001</v>
      </c>
      <c r="Y71" s="328" t="s">
        <v>798</v>
      </c>
      <c r="Z71" s="328" t="s">
        <v>798</v>
      </c>
      <c r="AA71" s="328">
        <v>0</v>
      </c>
      <c r="AB71" s="328" t="s">
        <v>798</v>
      </c>
      <c r="AC71" s="260">
        <f>AC72+AC73</f>
        <v>7.4770464699999994</v>
      </c>
      <c r="AD71" s="272">
        <v>0</v>
      </c>
      <c r="AE71" s="260">
        <f>AE72+AE73</f>
        <v>0</v>
      </c>
      <c r="AF71" s="272">
        <v>0</v>
      </c>
      <c r="AG71" s="260">
        <f>AG72+AG73</f>
        <v>0</v>
      </c>
      <c r="AH71" s="272">
        <v>0</v>
      </c>
      <c r="AI71" s="260">
        <f>AI72+AI73</f>
        <v>3.8383090800000002</v>
      </c>
      <c r="AJ71" s="272">
        <v>0</v>
      </c>
      <c r="AK71" s="260">
        <f>AK72+AK73</f>
        <v>5.4966677599999993</v>
      </c>
      <c r="AL71" s="328">
        <v>0</v>
      </c>
      <c r="AM71" s="272">
        <f>AM72+AM73</f>
        <v>16.812023310000001</v>
      </c>
      <c r="AN71" s="272">
        <f>AN72+AN73</f>
        <v>0</v>
      </c>
      <c r="AO71" s="324" t="s">
        <v>798</v>
      </c>
      <c r="AP71" s="325"/>
      <c r="AQ71" s="264">
        <f t="shared" si="0"/>
        <v>16.812023310000001</v>
      </c>
      <c r="AR71" s="263"/>
      <c r="AS71" s="325"/>
      <c r="AT71" s="325"/>
      <c r="AU71" s="325"/>
      <c r="AV71" s="325"/>
      <c r="AW71" s="325"/>
      <c r="AX71" s="325"/>
      <c r="AY71" s="325"/>
      <c r="AZ71" s="325"/>
      <c r="BA71" s="325"/>
      <c r="BB71" s="325"/>
      <c r="BC71" s="325"/>
      <c r="BD71" s="325"/>
      <c r="BE71" s="325"/>
      <c r="BF71" s="325"/>
      <c r="BG71" s="325"/>
      <c r="BH71" s="325"/>
      <c r="BI71" s="325"/>
      <c r="BJ71" s="325"/>
      <c r="BK71" s="325"/>
      <c r="BL71" s="325"/>
      <c r="BM71" s="325"/>
      <c r="BN71" s="325"/>
      <c r="BO71" s="325"/>
      <c r="BP71" s="325"/>
      <c r="BQ71" s="325"/>
      <c r="BR71" s="325"/>
      <c r="BS71" s="325"/>
      <c r="BT71" s="325"/>
      <c r="BU71" s="325"/>
      <c r="BV71" s="325"/>
      <c r="BW71" s="325"/>
      <c r="BX71" s="325"/>
      <c r="BY71" s="325"/>
      <c r="BZ71" s="325"/>
    </row>
    <row r="72" spans="1:78" s="215" customFormat="1" ht="45" customHeight="1">
      <c r="A72" s="319" t="str">
        <f>'[2]1'!A80</f>
        <v>1.4.1</v>
      </c>
      <c r="B72" s="320" t="str">
        <f>'[2]1'!B80</f>
        <v>Строительство линий электропередачи:</v>
      </c>
      <c r="C72" s="254" t="str">
        <f>'[2]1'!C80</f>
        <v>Г</v>
      </c>
      <c r="D72" s="326" t="s">
        <v>798</v>
      </c>
      <c r="E72" s="326" t="s">
        <v>798</v>
      </c>
      <c r="F72" s="326" t="s">
        <v>798</v>
      </c>
      <c r="G72" s="326" t="s">
        <v>798</v>
      </c>
      <c r="H72" s="260">
        <v>0</v>
      </c>
      <c r="I72" s="327" t="s">
        <v>798</v>
      </c>
      <c r="J72" s="328">
        <v>0</v>
      </c>
      <c r="K72" s="259">
        <f t="shared" si="1"/>
        <v>0</v>
      </c>
      <c r="L72" s="329">
        <v>0</v>
      </c>
      <c r="M72" s="329">
        <v>0</v>
      </c>
      <c r="N72" s="329">
        <v>0</v>
      </c>
      <c r="O72" s="329">
        <v>0</v>
      </c>
      <c r="P72" s="322">
        <f t="shared" si="2"/>
        <v>0</v>
      </c>
      <c r="Q72" s="329">
        <v>0</v>
      </c>
      <c r="R72" s="329">
        <v>0</v>
      </c>
      <c r="S72" s="329">
        <v>0</v>
      </c>
      <c r="T72" s="329">
        <v>0</v>
      </c>
      <c r="U72" s="258">
        <f t="shared" si="3"/>
        <v>0</v>
      </c>
      <c r="V72" s="258">
        <f t="shared" si="4"/>
        <v>0</v>
      </c>
      <c r="W72" s="258">
        <f t="shared" si="5"/>
        <v>0</v>
      </c>
      <c r="X72" s="258">
        <f t="shared" si="6"/>
        <v>0</v>
      </c>
      <c r="Y72" s="328" t="s">
        <v>798</v>
      </c>
      <c r="Z72" s="328" t="s">
        <v>798</v>
      </c>
      <c r="AA72" s="328">
        <v>0</v>
      </c>
      <c r="AB72" s="328" t="s">
        <v>798</v>
      </c>
      <c r="AC72" s="260">
        <v>0</v>
      </c>
      <c r="AD72" s="272">
        <v>0</v>
      </c>
      <c r="AE72" s="260">
        <v>0</v>
      </c>
      <c r="AF72" s="272">
        <v>0</v>
      </c>
      <c r="AG72" s="260">
        <v>0</v>
      </c>
      <c r="AH72" s="272">
        <v>0</v>
      </c>
      <c r="AI72" s="260">
        <v>0</v>
      </c>
      <c r="AJ72" s="272">
        <v>0</v>
      </c>
      <c r="AK72" s="260">
        <v>0</v>
      </c>
      <c r="AL72" s="328">
        <v>0</v>
      </c>
      <c r="AM72" s="272">
        <v>0</v>
      </c>
      <c r="AN72" s="272">
        <v>0</v>
      </c>
      <c r="AO72" s="324" t="s">
        <v>798</v>
      </c>
      <c r="AQ72" s="264">
        <f t="shared" si="0"/>
        <v>0</v>
      </c>
      <c r="AR72" s="263"/>
    </row>
    <row r="73" spans="1:78" s="215" customFormat="1" ht="45" customHeight="1">
      <c r="A73" s="319" t="str">
        <f>'[2]1'!A81</f>
        <v>1.4.2</v>
      </c>
      <c r="B73" s="320" t="str">
        <f>'[2]1'!B81</f>
        <v>Строительство трансформаторных подстанций:</v>
      </c>
      <c r="C73" s="254" t="str">
        <f>'[2]1'!C81</f>
        <v>Г</v>
      </c>
      <c r="D73" s="326" t="s">
        <v>798</v>
      </c>
      <c r="E73" s="326" t="s">
        <v>798</v>
      </c>
      <c r="F73" s="326" t="s">
        <v>798</v>
      </c>
      <c r="G73" s="326" t="s">
        <v>798</v>
      </c>
      <c r="H73" s="260">
        <f>SUM(H74:H76)</f>
        <v>1.86584496</v>
      </c>
      <c r="I73" s="327" t="s">
        <v>798</v>
      </c>
      <c r="J73" s="328">
        <v>0</v>
      </c>
      <c r="K73" s="259">
        <f t="shared" si="1"/>
        <v>16.812023310000001</v>
      </c>
      <c r="L73" s="328">
        <f>SUM(L74:L76)</f>
        <v>0</v>
      </c>
      <c r="M73" s="328">
        <f>SUM(M74:M76)</f>
        <v>0</v>
      </c>
      <c r="N73" s="328">
        <f>SUM(N74:N76)</f>
        <v>0</v>
      </c>
      <c r="O73" s="328">
        <f>SUM(O74:O76)</f>
        <v>0</v>
      </c>
      <c r="P73" s="322">
        <f t="shared" si="2"/>
        <v>0</v>
      </c>
      <c r="Q73" s="329">
        <v>0</v>
      </c>
      <c r="R73" s="329">
        <f>SUM(R74:R76)</f>
        <v>0</v>
      </c>
      <c r="S73" s="329">
        <f t="shared" ref="S73:X73" si="14">SUM(S74:S76)</f>
        <v>0</v>
      </c>
      <c r="T73" s="329">
        <f t="shared" si="14"/>
        <v>0</v>
      </c>
      <c r="U73" s="258">
        <f t="shared" si="3"/>
        <v>1.86584496</v>
      </c>
      <c r="V73" s="329">
        <f t="shared" si="14"/>
        <v>16.812023310000001</v>
      </c>
      <c r="W73" s="258">
        <f t="shared" si="5"/>
        <v>1.86584496</v>
      </c>
      <c r="X73" s="329">
        <f t="shared" si="14"/>
        <v>16.812023310000001</v>
      </c>
      <c r="Y73" s="328" t="s">
        <v>798</v>
      </c>
      <c r="Z73" s="328" t="s">
        <v>798</v>
      </c>
      <c r="AA73" s="328">
        <v>0</v>
      </c>
      <c r="AB73" s="328" t="s">
        <v>798</v>
      </c>
      <c r="AC73" s="260">
        <f>SUM(AC74:AC76)</f>
        <v>7.4770464699999994</v>
      </c>
      <c r="AD73" s="272">
        <v>0</v>
      </c>
      <c r="AE73" s="260">
        <f>SUM(AE74:AE76)</f>
        <v>0</v>
      </c>
      <c r="AF73" s="272">
        <v>0</v>
      </c>
      <c r="AG73" s="260">
        <f>SUM(AG74:AG76)</f>
        <v>0</v>
      </c>
      <c r="AH73" s="272">
        <v>0</v>
      </c>
      <c r="AI73" s="260">
        <f>SUM(AI74:AI76)</f>
        <v>3.8383090800000002</v>
      </c>
      <c r="AJ73" s="272">
        <v>0</v>
      </c>
      <c r="AK73" s="260">
        <f>SUM(AK74:AK76)</f>
        <v>5.4966677599999993</v>
      </c>
      <c r="AL73" s="328">
        <v>0</v>
      </c>
      <c r="AM73" s="368">
        <f>SUM(AM74:AM76)</f>
        <v>16.812023310000001</v>
      </c>
      <c r="AN73" s="272">
        <f>SUM(AN74:AN76)</f>
        <v>0</v>
      </c>
      <c r="AO73" s="324" t="s">
        <v>798</v>
      </c>
      <c r="AQ73" s="264">
        <f t="shared" si="0"/>
        <v>16.812023310000001</v>
      </c>
      <c r="AR73" s="263"/>
    </row>
    <row r="74" spans="1:78" s="375" customFormat="1" ht="45" customHeight="1">
      <c r="A74" s="293" t="str">
        <f>'[2]1'!A82</f>
        <v>1.4.2.1</v>
      </c>
      <c r="B74" s="294" t="str">
        <f>'[2]1'!B82</f>
        <v>Строительство КТПН 10/0,4 кВ 160 кВА с линиями электропередачи 10 кВ</v>
      </c>
      <c r="C74" s="369" t="str">
        <f>'[2]1'!C82</f>
        <v>М_013</v>
      </c>
      <c r="D74" s="295" t="str">
        <f>'[2]2'!D76</f>
        <v>П</v>
      </c>
      <c r="E74" s="370">
        <f>'[2]2'!E76</f>
        <v>2023</v>
      </c>
      <c r="F74" s="370">
        <f>'[2]2'!F76</f>
        <v>2023</v>
      </c>
      <c r="G74" s="295" t="str">
        <f>'[2]2'!G76</f>
        <v>нд</v>
      </c>
      <c r="H74" s="371">
        <f>249094.8/1000000</f>
        <v>0.24909479999999998</v>
      </c>
      <c r="I74" s="297" t="s">
        <v>798</v>
      </c>
      <c r="J74" s="298">
        <v>0</v>
      </c>
      <c r="K74" s="299">
        <f t="shared" si="1"/>
        <v>1.6307471599999999</v>
      </c>
      <c r="L74" s="298">
        <v>0</v>
      </c>
      <c r="M74" s="298">
        <v>0</v>
      </c>
      <c r="N74" s="298">
        <v>0</v>
      </c>
      <c r="O74" s="298">
        <v>0</v>
      </c>
      <c r="P74" s="296">
        <f t="shared" si="2"/>
        <v>0</v>
      </c>
      <c r="Q74" s="372">
        <v>0</v>
      </c>
      <c r="R74" s="372">
        <v>0</v>
      </c>
      <c r="S74" s="372">
        <v>0</v>
      </c>
      <c r="T74" s="372">
        <v>0</v>
      </c>
      <c r="U74" s="258">
        <f t="shared" si="3"/>
        <v>0.24909479999999998</v>
      </c>
      <c r="V74" s="373">
        <f t="shared" si="4"/>
        <v>1.6307471599999999</v>
      </c>
      <c r="W74" s="258">
        <f t="shared" si="5"/>
        <v>0.24909479999999998</v>
      </c>
      <c r="X74" s="373">
        <f t="shared" si="6"/>
        <v>1.6307471599999999</v>
      </c>
      <c r="Y74" s="298" t="s">
        <v>798</v>
      </c>
      <c r="Z74" s="298" t="s">
        <v>798</v>
      </c>
      <c r="AA74" s="298">
        <v>0</v>
      </c>
      <c r="AB74" s="298" t="s">
        <v>798</v>
      </c>
      <c r="AC74" s="374">
        <f>1630747.16/1000000</f>
        <v>1.6307471599999999</v>
      </c>
      <c r="AD74" s="296">
        <v>0</v>
      </c>
      <c r="AE74" s="296">
        <v>0</v>
      </c>
      <c r="AF74" s="296">
        <v>0</v>
      </c>
      <c r="AG74" s="296">
        <v>0</v>
      </c>
      <c r="AH74" s="296">
        <v>0</v>
      </c>
      <c r="AI74" s="296">
        <v>0</v>
      </c>
      <c r="AJ74" s="296">
        <v>0</v>
      </c>
      <c r="AK74" s="296">
        <v>0</v>
      </c>
      <c r="AL74" s="296">
        <v>0</v>
      </c>
      <c r="AM74" s="299">
        <f>AC74+AE74+AG74+AI74+AK74</f>
        <v>1.6307471599999999</v>
      </c>
      <c r="AN74" s="296">
        <f>AD74+AF74+AH74+AJ74</f>
        <v>0</v>
      </c>
      <c r="AO74" s="298" t="s">
        <v>798</v>
      </c>
      <c r="AQ74" s="264">
        <f t="shared" si="0"/>
        <v>1.6307471599999999</v>
      </c>
      <c r="AR74" s="376"/>
    </row>
    <row r="75" spans="1:78" s="375" customFormat="1" ht="45" customHeight="1">
      <c r="A75" s="293" t="str">
        <f>'[2]1'!A83</f>
        <v>1.4.2.2</v>
      </c>
      <c r="B75" s="294" t="str">
        <f>'[2]1'!B83</f>
        <v xml:space="preserve">Строительство КТПН 10/0,4 кВ 630 кВА </v>
      </c>
      <c r="C75" s="369" t="str">
        <f>'[2]1'!C83</f>
        <v>М_014</v>
      </c>
      <c r="D75" s="295" t="str">
        <f>'[2]2'!D77</f>
        <v>П</v>
      </c>
      <c r="E75" s="370">
        <f>'[2]2'!E77</f>
        <v>2026</v>
      </c>
      <c r="F75" s="370">
        <f>'[2]2'!F77</f>
        <v>2027</v>
      </c>
      <c r="G75" s="295" t="str">
        <f>'[2]2'!G77</f>
        <v>нд</v>
      </c>
      <c r="H75" s="377">
        <f>675422.92/1000000</f>
        <v>0.67542292000000004</v>
      </c>
      <c r="I75" s="297" t="s">
        <v>798</v>
      </c>
      <c r="J75" s="298">
        <v>0</v>
      </c>
      <c r="K75" s="299">
        <f t="shared" si="1"/>
        <v>9.3349768399999995</v>
      </c>
      <c r="L75" s="298">
        <v>0</v>
      </c>
      <c r="M75" s="298">
        <v>0</v>
      </c>
      <c r="N75" s="298">
        <v>0</v>
      </c>
      <c r="O75" s="298">
        <v>0</v>
      </c>
      <c r="P75" s="296">
        <f>AN75</f>
        <v>0</v>
      </c>
      <c r="Q75" s="372">
        <v>0</v>
      </c>
      <c r="R75" s="372">
        <v>0</v>
      </c>
      <c r="S75" s="372">
        <v>0</v>
      </c>
      <c r="T75" s="372">
        <v>0</v>
      </c>
      <c r="U75" s="258">
        <f t="shared" si="3"/>
        <v>0.67542292000000004</v>
      </c>
      <c r="V75" s="373">
        <f t="shared" si="4"/>
        <v>9.3349768399999995</v>
      </c>
      <c r="W75" s="258">
        <f t="shared" si="5"/>
        <v>0.67542292000000004</v>
      </c>
      <c r="X75" s="373">
        <f t="shared" si="6"/>
        <v>9.3349768399999995</v>
      </c>
      <c r="Y75" s="298" t="s">
        <v>798</v>
      </c>
      <c r="Z75" s="298" t="s">
        <v>798</v>
      </c>
      <c r="AA75" s="298">
        <v>0</v>
      </c>
      <c r="AB75" s="298" t="s">
        <v>798</v>
      </c>
      <c r="AC75" s="296">
        <v>0</v>
      </c>
      <c r="AD75" s="296">
        <v>0</v>
      </c>
      <c r="AE75" s="296">
        <v>0</v>
      </c>
      <c r="AF75" s="296">
        <v>0</v>
      </c>
      <c r="AG75" s="296">
        <v>0</v>
      </c>
      <c r="AH75" s="296">
        <v>0</v>
      </c>
      <c r="AI75" s="296">
        <f>3838309.08/1000000</f>
        <v>3.8383090800000002</v>
      </c>
      <c r="AJ75" s="298">
        <v>0</v>
      </c>
      <c r="AK75" s="296">
        <f>5496667.76/1000000</f>
        <v>5.4966677599999993</v>
      </c>
      <c r="AL75" s="298">
        <v>0</v>
      </c>
      <c r="AM75" s="299">
        <f>AC75+AE75+AG75+AI75+AK75</f>
        <v>9.3349768399999995</v>
      </c>
      <c r="AN75" s="296">
        <f>AD75+AF75+AH75+AJ75</f>
        <v>0</v>
      </c>
      <c r="AO75" s="298" t="s">
        <v>798</v>
      </c>
      <c r="AQ75" s="264">
        <f t="shared" si="0"/>
        <v>9.3349768399999995</v>
      </c>
      <c r="AR75" s="376"/>
    </row>
    <row r="76" spans="1:78" s="375" customFormat="1" ht="45" customHeight="1">
      <c r="A76" s="293" t="str">
        <f>'[2]1'!A84</f>
        <v>1.4.2.3</v>
      </c>
      <c r="B76" s="294" t="str">
        <f>'[2]1'!B84</f>
        <v>Установка разделительного трансформатора 6/6 кВ</v>
      </c>
      <c r="C76" s="369" t="str">
        <f>'[2]1'!C84</f>
        <v>М_015</v>
      </c>
      <c r="D76" s="295" t="str">
        <f>'[2]2'!D78</f>
        <v>П</v>
      </c>
      <c r="E76" s="370">
        <f>'[2]2'!E78</f>
        <v>2023</v>
      </c>
      <c r="F76" s="370">
        <f>'[2]2'!F78</f>
        <v>2023</v>
      </c>
      <c r="G76" s="295" t="str">
        <f>'[2]2'!G78</f>
        <v>нд</v>
      </c>
      <c r="H76" s="377">
        <f>941327.24/1000000</f>
        <v>0.94132724000000001</v>
      </c>
      <c r="I76" s="297" t="s">
        <v>798</v>
      </c>
      <c r="J76" s="298">
        <v>0</v>
      </c>
      <c r="K76" s="299">
        <f t="shared" si="1"/>
        <v>5.84629931</v>
      </c>
      <c r="L76" s="298">
        <v>0</v>
      </c>
      <c r="M76" s="298">
        <v>0</v>
      </c>
      <c r="N76" s="298">
        <v>0</v>
      </c>
      <c r="O76" s="298">
        <v>0</v>
      </c>
      <c r="P76" s="296">
        <f>AN76</f>
        <v>0</v>
      </c>
      <c r="Q76" s="372">
        <v>0</v>
      </c>
      <c r="R76" s="372">
        <v>0</v>
      </c>
      <c r="S76" s="372">
        <v>0</v>
      </c>
      <c r="T76" s="372">
        <v>0</v>
      </c>
      <c r="U76" s="258">
        <f t="shared" si="3"/>
        <v>0.94132724000000001</v>
      </c>
      <c r="V76" s="373">
        <f t="shared" si="4"/>
        <v>5.84629931</v>
      </c>
      <c r="W76" s="258">
        <f t="shared" si="5"/>
        <v>0.94132724000000001</v>
      </c>
      <c r="X76" s="373">
        <f t="shared" si="6"/>
        <v>5.84629931</v>
      </c>
      <c r="Y76" s="298" t="s">
        <v>798</v>
      </c>
      <c r="Z76" s="298" t="s">
        <v>798</v>
      </c>
      <c r="AA76" s="298">
        <v>0</v>
      </c>
      <c r="AB76" s="298" t="s">
        <v>798</v>
      </c>
      <c r="AC76" s="296">
        <f>5846299.31/1000000</f>
        <v>5.84629931</v>
      </c>
      <c r="AD76" s="296">
        <v>0</v>
      </c>
      <c r="AE76" s="296">
        <v>0</v>
      </c>
      <c r="AF76" s="296">
        <v>0</v>
      </c>
      <c r="AG76" s="296">
        <v>0</v>
      </c>
      <c r="AH76" s="296">
        <v>0</v>
      </c>
      <c r="AI76" s="296">
        <v>0</v>
      </c>
      <c r="AJ76" s="296">
        <v>0</v>
      </c>
      <c r="AK76" s="296">
        <f>ROUND('[2]2'!AQ78/1.18,6)</f>
        <v>0</v>
      </c>
      <c r="AL76" s="296">
        <v>0</v>
      </c>
      <c r="AM76" s="299">
        <f>AC76+AE76+AG76+AI76+AK76</f>
        <v>5.84629931</v>
      </c>
      <c r="AN76" s="296">
        <f>AD76+AF76+AH76+AJ76</f>
        <v>0</v>
      </c>
      <c r="AO76" s="298" t="s">
        <v>798</v>
      </c>
      <c r="AQ76" s="264">
        <f t="shared" ref="AQ76:AQ83" si="15">AC76+AE76+AG76+AI76+AK76</f>
        <v>5.84629931</v>
      </c>
      <c r="AR76" s="376"/>
    </row>
    <row r="77" spans="1:78" ht="50.25" customHeight="1">
      <c r="A77" s="319" t="str">
        <f>'[2]1'!A85</f>
        <v>1.5</v>
      </c>
      <c r="B77" s="320" t="str">
        <f>'[2]1'!B85</f>
        <v>Покупка земельных участков для целей реализации инвестиционных проектов, всего, в том числе:</v>
      </c>
      <c r="C77" s="254" t="str">
        <f>'[2]1'!C85</f>
        <v>Г</v>
      </c>
      <c r="D77" s="321" t="s">
        <v>798</v>
      </c>
      <c r="E77" s="321" t="s">
        <v>798</v>
      </c>
      <c r="F77" s="321" t="s">
        <v>798</v>
      </c>
      <c r="G77" s="321" t="s">
        <v>798</v>
      </c>
      <c r="H77" s="378">
        <v>0</v>
      </c>
      <c r="I77" s="323" t="s">
        <v>798</v>
      </c>
      <c r="J77" s="324">
        <v>0</v>
      </c>
      <c r="K77" s="259">
        <f t="shared" ref="K77:K83" si="16">AM77</f>
        <v>0</v>
      </c>
      <c r="L77" s="324">
        <f>AN77</f>
        <v>0</v>
      </c>
      <c r="M77" s="324" t="str">
        <f>AO77</f>
        <v>нд</v>
      </c>
      <c r="N77" s="324">
        <v>0</v>
      </c>
      <c r="O77" s="324">
        <v>0</v>
      </c>
      <c r="P77" s="322">
        <f t="shared" ref="P77:P83" si="17">AN77</f>
        <v>0</v>
      </c>
      <c r="Q77" s="322" t="s">
        <v>798</v>
      </c>
      <c r="R77" s="272" t="s">
        <v>798</v>
      </c>
      <c r="S77" s="322" t="s">
        <v>798</v>
      </c>
      <c r="T77" s="322" t="s">
        <v>798</v>
      </c>
      <c r="U77" s="258">
        <f t="shared" ref="U77:U83" si="18">H77</f>
        <v>0</v>
      </c>
      <c r="V77" s="258">
        <f t="shared" ref="V77:V83" si="19">AM77</f>
        <v>0</v>
      </c>
      <c r="W77" s="258">
        <f t="shared" ref="W77:W83" si="20">H77</f>
        <v>0</v>
      </c>
      <c r="X77" s="258">
        <f t="shared" ref="X77:X83" si="21">AM77</f>
        <v>0</v>
      </c>
      <c r="Y77" s="324" t="s">
        <v>798</v>
      </c>
      <c r="Z77" s="324" t="s">
        <v>798</v>
      </c>
      <c r="AA77" s="324">
        <v>0</v>
      </c>
      <c r="AB77" s="324" t="s">
        <v>798</v>
      </c>
      <c r="AC77" s="322">
        <v>0</v>
      </c>
      <c r="AD77" s="322">
        <v>0</v>
      </c>
      <c r="AE77" s="322">
        <v>0</v>
      </c>
      <c r="AF77" s="322">
        <v>0</v>
      </c>
      <c r="AG77" s="322">
        <v>0</v>
      </c>
      <c r="AH77" s="322">
        <v>0</v>
      </c>
      <c r="AI77" s="322">
        <v>0</v>
      </c>
      <c r="AJ77" s="322">
        <v>0</v>
      </c>
      <c r="AK77" s="322">
        <v>0</v>
      </c>
      <c r="AL77" s="322">
        <v>0</v>
      </c>
      <c r="AM77" s="322">
        <v>0</v>
      </c>
      <c r="AN77" s="272">
        <v>0</v>
      </c>
      <c r="AO77" s="324" t="s">
        <v>798</v>
      </c>
      <c r="AQ77" s="264">
        <f t="shared" si="15"/>
        <v>0</v>
      </c>
      <c r="AR77" s="263"/>
    </row>
    <row r="78" spans="1:78" s="215" customFormat="1" ht="45" customHeight="1">
      <c r="A78" s="319" t="str">
        <f>'[2]1'!A86</f>
        <v>1.6</v>
      </c>
      <c r="B78" s="320" t="str">
        <f>'[2]1'!B86</f>
        <v>Прочие инвестиционные проекты, всего, в том числе:</v>
      </c>
      <c r="C78" s="254" t="str">
        <f>'[2]1'!C86</f>
        <v>Г</v>
      </c>
      <c r="D78" s="326" t="s">
        <v>798</v>
      </c>
      <c r="E78" s="326" t="s">
        <v>798</v>
      </c>
      <c r="F78" s="326" t="s">
        <v>798</v>
      </c>
      <c r="G78" s="326" t="s">
        <v>798</v>
      </c>
      <c r="H78" s="354">
        <f>SUM(H79:H83)</f>
        <v>0</v>
      </c>
      <c r="I78" s="327" t="s">
        <v>798</v>
      </c>
      <c r="J78" s="328">
        <v>0</v>
      </c>
      <c r="K78" s="259">
        <f t="shared" si="16"/>
        <v>61.032789039146621</v>
      </c>
      <c r="L78" s="379">
        <f>SUM(L79:L83)</f>
        <v>0</v>
      </c>
      <c r="M78" s="379">
        <f>SUM(M79:M83)</f>
        <v>0</v>
      </c>
      <c r="N78" s="379">
        <f>SUM(N79:N83)</f>
        <v>0</v>
      </c>
      <c r="O78" s="379">
        <f>SUM(O79:O83)</f>
        <v>0</v>
      </c>
      <c r="P78" s="322">
        <f t="shared" si="17"/>
        <v>0</v>
      </c>
      <c r="Q78" s="380">
        <v>0</v>
      </c>
      <c r="R78" s="380">
        <v>0</v>
      </c>
      <c r="S78" s="380">
        <f>SUM(S79:S83)</f>
        <v>0</v>
      </c>
      <c r="T78" s="380">
        <f>SUM(T79:T83)</f>
        <v>0</v>
      </c>
      <c r="U78" s="258">
        <f t="shared" si="18"/>
        <v>0</v>
      </c>
      <c r="V78" s="258">
        <f t="shared" si="19"/>
        <v>61.032789039146621</v>
      </c>
      <c r="W78" s="258">
        <f t="shared" si="20"/>
        <v>0</v>
      </c>
      <c r="X78" s="258">
        <f t="shared" si="21"/>
        <v>61.032789039146621</v>
      </c>
      <c r="Y78" s="328" t="s">
        <v>798</v>
      </c>
      <c r="Z78" s="328" t="s">
        <v>798</v>
      </c>
      <c r="AA78" s="328">
        <v>0</v>
      </c>
      <c r="AB78" s="328" t="s">
        <v>798</v>
      </c>
      <c r="AC78" s="272">
        <f>SUM(AC79:AC83)</f>
        <v>7.813330488888889</v>
      </c>
      <c r="AD78" s="272">
        <v>0</v>
      </c>
      <c r="AE78" s="272">
        <f>SUM(AE79:AE83)</f>
        <v>20.15729247999997</v>
      </c>
      <c r="AF78" s="272">
        <v>0</v>
      </c>
      <c r="AG78" s="272">
        <f>SUM(AG79:AG83)</f>
        <v>7.77574082318222</v>
      </c>
      <c r="AH78" s="272">
        <v>0</v>
      </c>
      <c r="AI78" s="272">
        <f>SUM(AI79:AI83)</f>
        <v>7.0225494741560937</v>
      </c>
      <c r="AJ78" s="272">
        <v>0</v>
      </c>
      <c r="AK78" s="272">
        <f>SUM(AK79:AK83)</f>
        <v>18.263875772919441</v>
      </c>
      <c r="AL78" s="272">
        <v>0</v>
      </c>
      <c r="AM78" s="368">
        <f>SUM(AM79:AM83)</f>
        <v>61.032789039146621</v>
      </c>
      <c r="AN78" s="272">
        <f>SUM(AN79:AN83)</f>
        <v>0</v>
      </c>
      <c r="AO78" s="324" t="s">
        <v>798</v>
      </c>
      <c r="AQ78" s="264">
        <f t="shared" si="15"/>
        <v>61.032789039146614</v>
      </c>
      <c r="AR78" s="263"/>
    </row>
    <row r="79" spans="1:78" s="387" customFormat="1" ht="62.25" hidden="1" customHeight="1">
      <c r="A79" s="310">
        <f>'[2]1'!A87</f>
        <v>0</v>
      </c>
      <c r="B79" s="381">
        <f>'[2]1'!$B$87</f>
        <v>0</v>
      </c>
      <c r="C79" s="382">
        <f>'[2]1'!C87</f>
        <v>0</v>
      </c>
      <c r="D79" s="312" t="str">
        <f>'[2]2'!D81</f>
        <v>Н</v>
      </c>
      <c r="E79" s="383">
        <f>'[2]2'!E81</f>
        <v>2023</v>
      </c>
      <c r="F79" s="383">
        <f>'[2]2'!F81</f>
        <v>2027</v>
      </c>
      <c r="G79" s="312" t="s">
        <v>798</v>
      </c>
      <c r="H79" s="384">
        <v>0</v>
      </c>
      <c r="I79" s="314" t="s">
        <v>798</v>
      </c>
      <c r="J79" s="315">
        <v>0</v>
      </c>
      <c r="K79" s="316">
        <f t="shared" si="16"/>
        <v>0</v>
      </c>
      <c r="L79" s="315">
        <v>0</v>
      </c>
      <c r="M79" s="315">
        <v>0</v>
      </c>
      <c r="N79" s="315">
        <v>0</v>
      </c>
      <c r="O79" s="315">
        <v>0</v>
      </c>
      <c r="P79" s="313">
        <f t="shared" si="17"/>
        <v>0</v>
      </c>
      <c r="Q79" s="385">
        <v>0</v>
      </c>
      <c r="R79" s="385">
        <v>0</v>
      </c>
      <c r="S79" s="385">
        <f>P79</f>
        <v>0</v>
      </c>
      <c r="T79" s="385">
        <v>0</v>
      </c>
      <c r="U79" s="258">
        <f t="shared" si="18"/>
        <v>0</v>
      </c>
      <c r="V79" s="386">
        <f t="shared" si="19"/>
        <v>0</v>
      </c>
      <c r="W79" s="258">
        <f t="shared" si="20"/>
        <v>0</v>
      </c>
      <c r="X79" s="386">
        <f t="shared" si="21"/>
        <v>0</v>
      </c>
      <c r="Y79" s="315" t="s">
        <v>798</v>
      </c>
      <c r="Z79" s="315" t="s">
        <v>798</v>
      </c>
      <c r="AA79" s="315">
        <v>0</v>
      </c>
      <c r="AB79" s="315" t="s">
        <v>798</v>
      </c>
      <c r="AC79" s="384">
        <v>0</v>
      </c>
      <c r="AD79" s="315">
        <v>0</v>
      </c>
      <c r="AE79" s="384">
        <v>0</v>
      </c>
      <c r="AF79" s="315">
        <v>0</v>
      </c>
      <c r="AG79" s="384">
        <v>0</v>
      </c>
      <c r="AH79" s="315">
        <v>0</v>
      </c>
      <c r="AI79" s="384">
        <v>0</v>
      </c>
      <c r="AJ79" s="315">
        <v>0</v>
      </c>
      <c r="AK79" s="384">
        <v>0</v>
      </c>
      <c r="AL79" s="315">
        <v>0</v>
      </c>
      <c r="AM79" s="316">
        <f>AC79+AE79+AG79+AI79+AK79</f>
        <v>0</v>
      </c>
      <c r="AN79" s="313">
        <f>AD79+AF79+AH79+AJ79</f>
        <v>0</v>
      </c>
      <c r="AO79" s="315" t="s">
        <v>798</v>
      </c>
      <c r="AQ79" s="264">
        <f t="shared" si="15"/>
        <v>0</v>
      </c>
      <c r="AR79" s="388"/>
    </row>
    <row r="80" spans="1:78" s="387" customFormat="1" ht="45" customHeight="1">
      <c r="A80" s="310" t="str">
        <f>'[2]1'!A88</f>
        <v>1.6.1</v>
      </c>
      <c r="B80" s="381" t="str">
        <f>'[2]1'!$B$88</f>
        <v>Приобретение автотранспорта и спецтехники</v>
      </c>
      <c r="C80" s="382" t="str">
        <f>'[2]1'!C88</f>
        <v>М_017</v>
      </c>
      <c r="D80" s="312" t="str">
        <f>'[2]2'!D82</f>
        <v>Н</v>
      </c>
      <c r="E80" s="383">
        <f>'[2]2'!E82</f>
        <v>2023</v>
      </c>
      <c r="F80" s="383">
        <f>'[2]2'!F82</f>
        <v>2027</v>
      </c>
      <c r="G80" s="312" t="s">
        <v>798</v>
      </c>
      <c r="H80" s="389">
        <v>0</v>
      </c>
      <c r="I80" s="314" t="s">
        <v>798</v>
      </c>
      <c r="J80" s="315">
        <v>0</v>
      </c>
      <c r="K80" s="316">
        <f t="shared" si="16"/>
        <v>43.249508038186633</v>
      </c>
      <c r="L80" s="315">
        <v>0</v>
      </c>
      <c r="M80" s="315">
        <v>0</v>
      </c>
      <c r="N80" s="315">
        <v>0</v>
      </c>
      <c r="O80" s="315">
        <v>0</v>
      </c>
      <c r="P80" s="313">
        <f t="shared" si="17"/>
        <v>0</v>
      </c>
      <c r="Q80" s="385">
        <v>0</v>
      </c>
      <c r="R80" s="385">
        <v>0</v>
      </c>
      <c r="S80" s="385">
        <f>P80</f>
        <v>0</v>
      </c>
      <c r="T80" s="385">
        <v>0</v>
      </c>
      <c r="U80" s="258">
        <f t="shared" si="18"/>
        <v>0</v>
      </c>
      <c r="V80" s="386">
        <f t="shared" si="19"/>
        <v>43.249508038186633</v>
      </c>
      <c r="W80" s="258">
        <f t="shared" si="20"/>
        <v>0</v>
      </c>
      <c r="X80" s="386">
        <f t="shared" si="21"/>
        <v>43.249508038186633</v>
      </c>
      <c r="Y80" s="315" t="s">
        <v>798</v>
      </c>
      <c r="Z80" s="315" t="s">
        <v>798</v>
      </c>
      <c r="AA80" s="315">
        <v>0</v>
      </c>
      <c r="AB80" s="315" t="s">
        <v>798</v>
      </c>
      <c r="AC80" s="389">
        <f>4343675.55555556/1000000</f>
        <v>4.34367555555556</v>
      </c>
      <c r="AD80" s="313">
        <v>0</v>
      </c>
      <c r="AE80" s="389">
        <f>15623788.6133333/1000000</f>
        <v>15.6237886133333</v>
      </c>
      <c r="AF80" s="313">
        <v>0</v>
      </c>
      <c r="AG80" s="389">
        <f>5862947.39911111/1000000</f>
        <v>5.8629473991111096</v>
      </c>
      <c r="AH80" s="313">
        <v>0</v>
      </c>
      <c r="AI80" s="389">
        <f>6097465.29507556/1000000</f>
        <v>6.0974652950755601</v>
      </c>
      <c r="AJ80" s="313">
        <v>0</v>
      </c>
      <c r="AK80" s="389">
        <f>11321631.1751111/1000000</f>
        <v>11.321631175111101</v>
      </c>
      <c r="AL80" s="313">
        <v>0</v>
      </c>
      <c r="AM80" s="316">
        <f>AC80+AE80+AG80+AI80+AK80</f>
        <v>43.249508038186633</v>
      </c>
      <c r="AN80" s="313">
        <f>AD80+AF80+AH80+AJ80</f>
        <v>0</v>
      </c>
      <c r="AO80" s="315" t="s">
        <v>798</v>
      </c>
      <c r="AQ80" s="264">
        <f t="shared" si="15"/>
        <v>43.249508038186633</v>
      </c>
      <c r="AR80" s="388"/>
    </row>
    <row r="81" spans="1:44" s="387" customFormat="1" ht="45" customHeight="1">
      <c r="A81" s="310" t="str">
        <f>'[2]1'!A89</f>
        <v>1.6.2</v>
      </c>
      <c r="B81" s="311" t="str">
        <f>'[2]1'!B89</f>
        <v>Приобретение оборудования для проведения испытаний и диагностики электрических сетей</v>
      </c>
      <c r="C81" s="382" t="str">
        <f>'[2]1'!C89</f>
        <v>М_018</v>
      </c>
      <c r="D81" s="311" t="str">
        <f>'[2]2'!D83</f>
        <v>Н</v>
      </c>
      <c r="E81" s="383">
        <f>'[2]2'!E83</f>
        <v>2023</v>
      </c>
      <c r="F81" s="383">
        <f>'[2]2'!F83</f>
        <v>2023</v>
      </c>
      <c r="G81" s="312" t="s">
        <v>798</v>
      </c>
      <c r="H81" s="313">
        <v>0</v>
      </c>
      <c r="I81" s="314" t="s">
        <v>798</v>
      </c>
      <c r="J81" s="315">
        <v>0</v>
      </c>
      <c r="K81" s="316">
        <f t="shared" si="16"/>
        <v>1.2580750000000001</v>
      </c>
      <c r="L81" s="315">
        <v>0</v>
      </c>
      <c r="M81" s="315">
        <v>0</v>
      </c>
      <c r="N81" s="315">
        <v>0</v>
      </c>
      <c r="O81" s="315">
        <v>0</v>
      </c>
      <c r="P81" s="313">
        <f t="shared" si="17"/>
        <v>0</v>
      </c>
      <c r="Q81" s="385">
        <v>0</v>
      </c>
      <c r="R81" s="385">
        <v>0</v>
      </c>
      <c r="S81" s="385">
        <f>S97+S82+S83</f>
        <v>0</v>
      </c>
      <c r="T81" s="385">
        <f>P81</f>
        <v>0</v>
      </c>
      <c r="U81" s="258">
        <f t="shared" si="18"/>
        <v>0</v>
      </c>
      <c r="V81" s="386">
        <f t="shared" si="19"/>
        <v>1.2580750000000001</v>
      </c>
      <c r="W81" s="258">
        <f t="shared" si="20"/>
        <v>0</v>
      </c>
      <c r="X81" s="386">
        <f t="shared" si="21"/>
        <v>1.2580750000000001</v>
      </c>
      <c r="Y81" s="315" t="s">
        <v>798</v>
      </c>
      <c r="Z81" s="315" t="s">
        <v>798</v>
      </c>
      <c r="AA81" s="315">
        <v>0</v>
      </c>
      <c r="AB81" s="315" t="s">
        <v>798</v>
      </c>
      <c r="AC81" s="313">
        <f>1258075/1000000</f>
        <v>1.2580750000000001</v>
      </c>
      <c r="AD81" s="313">
        <v>0</v>
      </c>
      <c r="AE81" s="313">
        <v>0</v>
      </c>
      <c r="AF81" s="313">
        <v>0</v>
      </c>
      <c r="AG81" s="313">
        <v>0</v>
      </c>
      <c r="AH81" s="313">
        <v>0</v>
      </c>
      <c r="AI81" s="313">
        <v>0</v>
      </c>
      <c r="AJ81" s="313">
        <v>0</v>
      </c>
      <c r="AK81" s="313">
        <v>0</v>
      </c>
      <c r="AL81" s="313">
        <v>0</v>
      </c>
      <c r="AM81" s="316">
        <f>AC81+AE81+AG81+AI81+AK81</f>
        <v>1.2580750000000001</v>
      </c>
      <c r="AN81" s="313">
        <f>AD81+AF81+AH81+AJ81</f>
        <v>0</v>
      </c>
      <c r="AO81" s="315" t="s">
        <v>798</v>
      </c>
      <c r="AQ81" s="264">
        <f t="shared" si="15"/>
        <v>1.2580750000000001</v>
      </c>
      <c r="AR81" s="388"/>
    </row>
    <row r="82" spans="1:44" s="387" customFormat="1" ht="45" customHeight="1">
      <c r="A82" s="310" t="str">
        <f>'[2]1'!A90</f>
        <v>1.6.3</v>
      </c>
      <c r="B82" s="311" t="str">
        <f>'[2]1'!B90</f>
        <v>Внедрение IP телефонии</v>
      </c>
      <c r="C82" s="382" t="str">
        <f>'[2]1'!C90</f>
        <v>М_020</v>
      </c>
      <c r="D82" s="311" t="str">
        <f>'[2]2'!D84</f>
        <v>Н</v>
      </c>
      <c r="E82" s="383">
        <f>'[2]2'!E84</f>
        <v>2027</v>
      </c>
      <c r="F82" s="383">
        <f>'[2]2'!F84</f>
        <v>2027</v>
      </c>
      <c r="G82" s="312" t="s">
        <v>798</v>
      </c>
      <c r="H82" s="313">
        <v>0</v>
      </c>
      <c r="I82" s="314" t="s">
        <v>798</v>
      </c>
      <c r="J82" s="315">
        <v>0</v>
      </c>
      <c r="K82" s="316">
        <f t="shared" si="16"/>
        <v>6.0555023380553799</v>
      </c>
      <c r="L82" s="315">
        <v>0</v>
      </c>
      <c r="M82" s="315">
        <v>0</v>
      </c>
      <c r="N82" s="315">
        <v>0</v>
      </c>
      <c r="O82" s="315">
        <v>0</v>
      </c>
      <c r="P82" s="313">
        <f t="shared" si="17"/>
        <v>0</v>
      </c>
      <c r="Q82" s="385">
        <v>0</v>
      </c>
      <c r="R82" s="385">
        <v>0</v>
      </c>
      <c r="S82" s="385">
        <v>0</v>
      </c>
      <c r="T82" s="385">
        <f>P82</f>
        <v>0</v>
      </c>
      <c r="U82" s="258">
        <f t="shared" si="18"/>
        <v>0</v>
      </c>
      <c r="V82" s="386">
        <f t="shared" si="19"/>
        <v>6.0555023380553799</v>
      </c>
      <c r="W82" s="258">
        <f t="shared" si="20"/>
        <v>0</v>
      </c>
      <c r="X82" s="386">
        <f t="shared" si="21"/>
        <v>6.0555023380553799</v>
      </c>
      <c r="Y82" s="315" t="s">
        <v>798</v>
      </c>
      <c r="Z82" s="315" t="s">
        <v>798</v>
      </c>
      <c r="AA82" s="315">
        <v>0</v>
      </c>
      <c r="AB82" s="315" t="s">
        <v>798</v>
      </c>
      <c r="AC82" s="384">
        <v>0</v>
      </c>
      <c r="AD82" s="313">
        <v>0</v>
      </c>
      <c r="AE82" s="313">
        <v>0</v>
      </c>
      <c r="AF82" s="313">
        <v>0</v>
      </c>
      <c r="AG82" s="313">
        <v>0</v>
      </c>
      <c r="AH82" s="313">
        <v>0</v>
      </c>
      <c r="AI82" s="313">
        <v>0</v>
      </c>
      <c r="AJ82" s="313">
        <v>0</v>
      </c>
      <c r="AK82" s="313">
        <f>6055502.33805538/1000000</f>
        <v>6.0555023380553799</v>
      </c>
      <c r="AL82" s="313">
        <v>0</v>
      </c>
      <c r="AM82" s="316">
        <f>AC82+AE82+AG82+AI82+AK82</f>
        <v>6.0555023380553799</v>
      </c>
      <c r="AN82" s="313">
        <f>AD82+AF82+AH82+AJ82</f>
        <v>0</v>
      </c>
      <c r="AO82" s="315" t="s">
        <v>798</v>
      </c>
      <c r="AQ82" s="264">
        <f t="shared" si="15"/>
        <v>6.0555023380553799</v>
      </c>
      <c r="AR82" s="388"/>
    </row>
    <row r="83" spans="1:44" s="387" customFormat="1" ht="45" customHeight="1">
      <c r="A83" s="310" t="str">
        <f>'[2]1'!A91</f>
        <v>1.6.4</v>
      </c>
      <c r="B83" s="311" t="str">
        <f>'[2]1'!B91</f>
        <v>Приобретение информационно-вычислительной техники</v>
      </c>
      <c r="C83" s="382" t="str">
        <f>'[2]1'!C91</f>
        <v>М_022</v>
      </c>
      <c r="D83" s="311" t="str">
        <f>'[2]2'!D85</f>
        <v>Н</v>
      </c>
      <c r="E83" s="383">
        <f>'[2]2'!E85</f>
        <v>2023</v>
      </c>
      <c r="F83" s="383">
        <f>'[2]2'!F85</f>
        <v>2027</v>
      </c>
      <c r="G83" s="312" t="s">
        <v>798</v>
      </c>
      <c r="H83" s="389">
        <v>0</v>
      </c>
      <c r="I83" s="314" t="s">
        <v>798</v>
      </c>
      <c r="J83" s="315">
        <v>0</v>
      </c>
      <c r="K83" s="316">
        <f t="shared" si="16"/>
        <v>10.469703662904603</v>
      </c>
      <c r="L83" s="315">
        <v>0</v>
      </c>
      <c r="M83" s="315">
        <v>0</v>
      </c>
      <c r="N83" s="315">
        <v>0</v>
      </c>
      <c r="O83" s="315">
        <v>0</v>
      </c>
      <c r="P83" s="313">
        <f t="shared" si="17"/>
        <v>0</v>
      </c>
      <c r="Q83" s="385">
        <v>0</v>
      </c>
      <c r="R83" s="385">
        <v>0</v>
      </c>
      <c r="S83" s="385">
        <v>0</v>
      </c>
      <c r="T83" s="385">
        <f>P83</f>
        <v>0</v>
      </c>
      <c r="U83" s="258">
        <f t="shared" si="18"/>
        <v>0</v>
      </c>
      <c r="V83" s="386">
        <f t="shared" si="19"/>
        <v>10.469703662904603</v>
      </c>
      <c r="W83" s="258">
        <f t="shared" si="20"/>
        <v>0</v>
      </c>
      <c r="X83" s="386">
        <f t="shared" si="21"/>
        <v>10.469703662904603</v>
      </c>
      <c r="Y83" s="315" t="s">
        <v>798</v>
      </c>
      <c r="Z83" s="315" t="s">
        <v>798</v>
      </c>
      <c r="AA83" s="315">
        <v>0</v>
      </c>
      <c r="AB83" s="315" t="s">
        <v>798</v>
      </c>
      <c r="AC83" s="389">
        <f>2211.57993333333/1000</f>
        <v>2.2115799333333297</v>
      </c>
      <c r="AD83" s="315">
        <v>0</v>
      </c>
      <c r="AE83" s="389">
        <f>4533.50386666667/1000</f>
        <v>4.5335038666666696</v>
      </c>
      <c r="AF83" s="315">
        <v>0</v>
      </c>
      <c r="AG83" s="389">
        <f>1912.79342407111/1000</f>
        <v>1.91279342407111</v>
      </c>
      <c r="AH83" s="315">
        <v>0</v>
      </c>
      <c r="AI83" s="390">
        <f>925.084179080534/1000</f>
        <v>0.92508417908053397</v>
      </c>
      <c r="AJ83" s="315">
        <v>0</v>
      </c>
      <c r="AK83" s="391">
        <f>886.74225975296/1000</f>
        <v>0.88674225975295995</v>
      </c>
      <c r="AL83" s="315">
        <v>0</v>
      </c>
      <c r="AM83" s="316">
        <f>AC83+AE83+AG83+AI83+AK83</f>
        <v>10.469703662904603</v>
      </c>
      <c r="AN83" s="313">
        <f>AD83+AF83+AH83+AJ83</f>
        <v>0</v>
      </c>
      <c r="AO83" s="315" t="s">
        <v>798</v>
      </c>
      <c r="AQ83" s="264">
        <f t="shared" si="15"/>
        <v>10.469703662904603</v>
      </c>
      <c r="AR83" s="388"/>
    </row>
    <row r="84" spans="1:44">
      <c r="B84" s="392"/>
      <c r="C84" s="393"/>
      <c r="D84" s="392"/>
      <c r="E84" s="392"/>
      <c r="F84" s="392"/>
    </row>
    <row r="85" spans="1:44">
      <c r="B85" s="392"/>
      <c r="C85" s="393"/>
      <c r="D85" s="392"/>
      <c r="E85" s="392"/>
      <c r="F85" s="392"/>
    </row>
    <row r="86" spans="1:44">
      <c r="B86" s="394" t="s">
        <v>799</v>
      </c>
      <c r="C86" s="395"/>
      <c r="D86" s="395"/>
      <c r="E86" s="394"/>
      <c r="F86" s="396">
        <v>2019</v>
      </c>
    </row>
    <row r="87" spans="1:44">
      <c r="B87" s="394" t="s">
        <v>800</v>
      </c>
      <c r="C87" s="395"/>
      <c r="D87" s="395"/>
      <c r="E87" s="394">
        <f>B86*B87</f>
        <v>1.1342160000000001</v>
      </c>
      <c r="F87" s="396">
        <v>2020</v>
      </c>
    </row>
    <row r="88" spans="1:44">
      <c r="B88" s="394" t="s">
        <v>801</v>
      </c>
      <c r="C88" s="395"/>
      <c r="D88" s="395"/>
      <c r="E88" s="394">
        <f t="shared" ref="E88:E94" si="22">E87*B88</f>
        <v>1.192061016</v>
      </c>
      <c r="F88" s="396">
        <v>2021</v>
      </c>
    </row>
    <row r="89" spans="1:44">
      <c r="B89" s="394" t="s">
        <v>802</v>
      </c>
      <c r="C89" s="395"/>
      <c r="D89" s="395"/>
      <c r="E89" s="394">
        <f t="shared" si="22"/>
        <v>1.2492799447680001</v>
      </c>
      <c r="F89" s="396">
        <v>2022</v>
      </c>
    </row>
    <row r="90" spans="1:44">
      <c r="B90" s="394">
        <v>1.0469999999999999</v>
      </c>
      <c r="C90" s="395"/>
      <c r="D90" s="395"/>
      <c r="E90" s="394">
        <f t="shared" si="22"/>
        <v>1.3079961021720961</v>
      </c>
      <c r="F90" s="396">
        <v>2023</v>
      </c>
    </row>
    <row r="91" spans="1:44">
      <c r="B91" s="394">
        <v>1.0469999999999999</v>
      </c>
      <c r="C91" s="395"/>
      <c r="D91" s="395"/>
      <c r="E91" s="394">
        <f t="shared" si="22"/>
        <v>1.3694719189741844</v>
      </c>
      <c r="F91" s="396">
        <v>2024</v>
      </c>
    </row>
    <row r="92" spans="1:44">
      <c r="B92" s="394">
        <v>1.0469999999999999</v>
      </c>
      <c r="C92" s="395"/>
      <c r="D92" s="395"/>
      <c r="E92" s="394">
        <f t="shared" si="22"/>
        <v>1.433837099165971</v>
      </c>
      <c r="F92" s="396">
        <v>2025</v>
      </c>
    </row>
    <row r="93" spans="1:44">
      <c r="B93" s="394">
        <v>1.0469999999999999</v>
      </c>
      <c r="C93" s="395"/>
      <c r="D93" s="395"/>
      <c r="E93" s="394">
        <f t="shared" si="22"/>
        <v>1.5012274428267716</v>
      </c>
      <c r="F93" s="396">
        <v>2026</v>
      </c>
    </row>
    <row r="94" spans="1:44">
      <c r="B94" s="394">
        <v>1.0469999999999999</v>
      </c>
      <c r="C94" s="395"/>
      <c r="D94" s="395"/>
      <c r="E94" s="394">
        <f t="shared" si="22"/>
        <v>1.5717851326396297</v>
      </c>
      <c r="F94" s="396">
        <v>2027</v>
      </c>
    </row>
    <row r="97" spans="1:44" s="387" customFormat="1" ht="60" customHeight="1">
      <c r="A97" s="310" t="e">
        <f>'[2]1'!#REF!</f>
        <v>#REF!</v>
      </c>
      <c r="B97" s="311" t="e">
        <f>'[2]1'!#REF!</f>
        <v>#REF!</v>
      </c>
      <c r="C97" s="382" t="e">
        <f>'[2]1'!#REF!</f>
        <v>#REF!</v>
      </c>
      <c r="D97" s="311" t="e">
        <f>'[2]2'!#REF!</f>
        <v>#REF!</v>
      </c>
      <c r="E97" s="383" t="e">
        <f>'[2]2'!#REF!</f>
        <v>#REF!</v>
      </c>
      <c r="F97" s="383" t="e">
        <f>'[2]2'!#REF!</f>
        <v>#REF!</v>
      </c>
      <c r="G97" s="312" t="s">
        <v>798</v>
      </c>
      <c r="H97" s="397" t="s">
        <v>798</v>
      </c>
      <c r="I97" s="397" t="s">
        <v>798</v>
      </c>
      <c r="J97" s="315">
        <v>0</v>
      </c>
      <c r="K97" s="316">
        <f>AM97</f>
        <v>0</v>
      </c>
      <c r="L97" s="315">
        <v>0</v>
      </c>
      <c r="M97" s="315">
        <v>0</v>
      </c>
      <c r="N97" s="315">
        <v>0</v>
      </c>
      <c r="O97" s="315">
        <v>0</v>
      </c>
      <c r="P97" s="313">
        <f>AN97</f>
        <v>0</v>
      </c>
      <c r="Q97" s="385">
        <v>0</v>
      </c>
      <c r="R97" s="385">
        <v>0</v>
      </c>
      <c r="S97" s="385">
        <v>0</v>
      </c>
      <c r="T97" s="385">
        <f>P97</f>
        <v>0</v>
      </c>
      <c r="U97" s="315" t="s">
        <v>798</v>
      </c>
      <c r="V97" s="386">
        <f>AM97</f>
        <v>0</v>
      </c>
      <c r="W97" s="315" t="s">
        <v>798</v>
      </c>
      <c r="X97" s="386">
        <f>AM97</f>
        <v>0</v>
      </c>
      <c r="Y97" s="315" t="s">
        <v>798</v>
      </c>
      <c r="Z97" s="315" t="s">
        <v>798</v>
      </c>
      <c r="AA97" s="315">
        <v>0</v>
      </c>
      <c r="AB97" s="315" t="s">
        <v>798</v>
      </c>
      <c r="AC97" s="384">
        <v>0</v>
      </c>
      <c r="AD97" s="313">
        <v>0</v>
      </c>
      <c r="AE97" s="313">
        <v>0</v>
      </c>
      <c r="AF97" s="313">
        <v>0</v>
      </c>
      <c r="AG97" s="313">
        <v>0</v>
      </c>
      <c r="AH97" s="313">
        <v>0</v>
      </c>
      <c r="AI97" s="313">
        <v>0</v>
      </c>
      <c r="AJ97" s="313">
        <v>0</v>
      </c>
      <c r="AK97" s="313">
        <v>0</v>
      </c>
      <c r="AL97" s="313">
        <v>0</v>
      </c>
      <c r="AM97" s="316">
        <f>AC97+AE97+AG97+AI97+AK97</f>
        <v>0</v>
      </c>
      <c r="AN97" s="313">
        <f>AD97+AF97+AH97+AJ97</f>
        <v>0</v>
      </c>
      <c r="AO97" s="315" t="s">
        <v>798</v>
      </c>
      <c r="AQ97" s="398">
        <f>AC97+AE97+AG97+AI97+AK97</f>
        <v>0</v>
      </c>
      <c r="AR97" s="388"/>
    </row>
  </sheetData>
  <mergeCells count="29">
    <mergeCell ref="A4:AO4"/>
    <mergeCell ref="A5:AO5"/>
    <mergeCell ref="A6:AO6"/>
    <mergeCell ref="A7:AN7"/>
    <mergeCell ref="A8:A10"/>
    <mergeCell ref="B8:B10"/>
    <mergeCell ref="C8:C10"/>
    <mergeCell ref="D8:D10"/>
    <mergeCell ref="E8:E10"/>
    <mergeCell ref="F8:G9"/>
    <mergeCell ref="H8:I9"/>
    <mergeCell ref="J8:J10"/>
    <mergeCell ref="K8:T8"/>
    <mergeCell ref="U8:Z8"/>
    <mergeCell ref="AA8:AB9"/>
    <mergeCell ref="AO8:AO10"/>
    <mergeCell ref="K9:O9"/>
    <mergeCell ref="P9:T9"/>
    <mergeCell ref="U9:V9"/>
    <mergeCell ref="W9:X9"/>
    <mergeCell ref="Y9:Z9"/>
    <mergeCell ref="AC9:AD9"/>
    <mergeCell ref="AE9:AF9"/>
    <mergeCell ref="AG9:AH9"/>
    <mergeCell ref="AI9:AJ9"/>
    <mergeCell ref="AC8:AN8"/>
    <mergeCell ref="AK9:AL9"/>
    <mergeCell ref="AM9:AM10"/>
    <mergeCell ref="AN9:AN10"/>
  </mergeCells>
  <pageMargins left="0.70866141732283472" right="0.70866141732283472" top="0.74803149606299213" bottom="0.74803149606299213" header="0.31496062992125984" footer="0.31496062992125984"/>
  <pageSetup paperSize="9" scale="11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C02_1127024000399_01_0_69_0</vt:lpstr>
      <vt:lpstr>Лист1</vt:lpstr>
      <vt:lpstr>Лист2</vt:lpstr>
      <vt:lpstr>'C02_1127024000399_01_0_69_0'!Заголовки_для_печати</vt:lpstr>
      <vt:lpstr>'C02_1127024000399_01_0_69_0'!Область_печати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Сигаловская М</dc:creator>
  <cp:lastModifiedBy>Сигаловская М</cp:lastModifiedBy>
  <cp:lastPrinted>2023-02-27T04:29:26Z</cp:lastPrinted>
  <dcterms:created xsi:type="dcterms:W3CDTF">2021-04-20T11:11:31Z</dcterms:created>
  <dcterms:modified xsi:type="dcterms:W3CDTF">2023-02-27T08:11:58Z</dcterms:modified>
</cp:coreProperties>
</file>