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/>
  </bookViews>
  <sheets>
    <sheet name="К_012" sheetId="7" r:id="rId1"/>
    <sheet name="Лист1" sheetId="8" state="hidden" r:id="rId2"/>
    <sheet name="Лист2" sheetId="9" state="hidden" r:id="rId3"/>
    <sheet name="Лист4" sheetId="11" r:id="rId4"/>
  </sheets>
  <calcPr calcId="145621"/>
</workbook>
</file>

<file path=xl/calcChain.xml><?xml version="1.0" encoding="utf-8"?>
<calcChain xmlns="http://schemas.openxmlformats.org/spreadsheetml/2006/main">
  <c r="P39" i="7" l="1"/>
  <c r="P37" i="7"/>
  <c r="P38" i="7"/>
  <c r="N37" i="7"/>
  <c r="N38" i="7"/>
  <c r="K37" i="7"/>
  <c r="K36" i="7"/>
  <c r="K38" i="7"/>
  <c r="N36" i="7" l="1"/>
  <c r="P36" i="7" s="1"/>
  <c r="P41" i="7" s="1"/>
  <c r="N35" i="7"/>
  <c r="P35" i="7" s="1"/>
  <c r="R33" i="7"/>
  <c r="N30" i="7"/>
  <c r="P30" i="7" s="1"/>
  <c r="P31" i="7" s="1"/>
  <c r="P32" i="7" l="1"/>
  <c r="P33" i="7" s="1"/>
  <c r="N14" i="7"/>
  <c r="P14" i="7" s="1"/>
  <c r="N12" i="7"/>
  <c r="P12" i="7" s="1"/>
  <c r="M17" i="9"/>
  <c r="O17" i="9" s="1"/>
  <c r="M16" i="9"/>
  <c r="O16" i="9" s="1"/>
  <c r="M15" i="9"/>
  <c r="O15" i="9" s="1"/>
  <c r="M14" i="9"/>
  <c r="O14" i="9" s="1"/>
  <c r="K13" i="9"/>
  <c r="M13" i="9" s="1"/>
  <c r="O13" i="9" s="1"/>
  <c r="P10" i="9"/>
  <c r="Q10" i="9" s="1"/>
  <c r="M7" i="9"/>
  <c r="O7" i="9" s="1"/>
  <c r="O8" i="9" s="1"/>
  <c r="P19" i="8"/>
  <c r="Q19" i="8" s="1"/>
  <c r="O15" i="8"/>
  <c r="M15" i="8"/>
  <c r="K14" i="8"/>
  <c r="M14" i="8" s="1"/>
  <c r="O14" i="8" s="1"/>
  <c r="K13" i="8"/>
  <c r="M13" i="8" s="1"/>
  <c r="O13" i="8" s="1"/>
  <c r="K12" i="8"/>
  <c r="M12" i="8" s="1"/>
  <c r="O12" i="8" s="1"/>
  <c r="M11" i="8"/>
  <c r="O11" i="8" s="1"/>
  <c r="K11" i="8"/>
  <c r="K10" i="8"/>
  <c r="M10" i="8" s="1"/>
  <c r="O10" i="8" s="1"/>
  <c r="K9" i="8"/>
  <c r="M9" i="8" s="1"/>
  <c r="O9" i="8" s="1"/>
  <c r="O8" i="8"/>
  <c r="M8" i="8"/>
  <c r="M7" i="8"/>
  <c r="O7" i="8" s="1"/>
  <c r="P40" i="7" l="1"/>
  <c r="O9" i="9"/>
  <c r="O10" i="9" s="1"/>
  <c r="O18" i="9"/>
  <c r="O19" i="9" s="1"/>
  <c r="O16" i="8"/>
  <c r="O17" i="8" s="1"/>
  <c r="O20" i="9" l="1"/>
  <c r="O21" i="9" s="1"/>
  <c r="O18" i="8"/>
  <c r="O19" i="8"/>
  <c r="N13" i="7" l="1"/>
  <c r="P13" i="7" s="1"/>
  <c r="P15" i="7" s="1"/>
  <c r="R10" i="7"/>
  <c r="S10" i="7" s="1"/>
  <c r="N7" i="7"/>
  <c r="P7" i="7" s="1"/>
  <c r="P8" i="7" s="1"/>
  <c r="P9" i="7" l="1"/>
  <c r="P10" i="7" s="1"/>
  <c r="P16" i="7" l="1"/>
  <c r="P17" i="7"/>
  <c r="P18" i="7" s="1"/>
  <c r="P19" i="7" s="1"/>
</calcChain>
</file>

<file path=xl/sharedStrings.xml><?xml version="1.0" encoding="utf-8"?>
<sst xmlns="http://schemas.openxmlformats.org/spreadsheetml/2006/main" count="281" uniqueCount="140">
  <si>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</si>
  <si>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тыс. руб.</t>
  </si>
  <si>
    <t>Идентификатор инвестиционного проекта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</si>
  <si>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</si>
  <si>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</si>
  <si>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</si>
  <si>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Наименование инвестиционного проекта:</t>
  </si>
  <si>
    <t xml:space="preserve">Наименование документа, согласно которому сформированы технические характеристики проекта </t>
  </si>
  <si>
    <t>Состав работ</t>
  </si>
  <si>
    <t>Номер расценки</t>
  </si>
  <si>
    <t>УНЦ (без НДС), тыс. руб. на 01.01.2018г.</t>
  </si>
  <si>
    <t>Колличесво</t>
  </si>
  <si>
    <t>Ед. изм.</t>
  </si>
  <si>
    <t>Всего  УНЦ (без НДС), тыс. руб</t>
  </si>
  <si>
    <t xml:space="preserve">Коэффициенты перехода (пересчета) от базового УНЦ к к УНЦ субъектов РФ (Томская область) (таблица Ц1)
</t>
  </si>
  <si>
    <t>Всего  УНЦ (с коээфициентом), тыс. руб</t>
  </si>
  <si>
    <t>1</t>
  </si>
  <si>
    <t>2</t>
  </si>
  <si>
    <t>3</t>
  </si>
  <si>
    <t xml:space="preserve"> J_6 Строительство типовой КТПН</t>
  </si>
  <si>
    <t>J_6</t>
  </si>
  <si>
    <t>строительство типовой КТПН</t>
  </si>
  <si>
    <t>1,26мВа</t>
  </si>
  <si>
    <t>2022</t>
  </si>
  <si>
    <t>Строительство ТП 199  ул.Лесная 12Б (установка 2КТПН 630/10 -1 шт.)</t>
  </si>
  <si>
    <t>Ведомость объемов работ на строительство ТП</t>
  </si>
  <si>
    <t>установка 2КТПН 630/10</t>
  </si>
  <si>
    <t>Э1-08-2</t>
  </si>
  <si>
    <t>1 ед.</t>
  </si>
  <si>
    <t>Индекс-дефлятор 2022г. к 2018г. (1,05х1,044х1,042х1,043=1,191) (Прогноз социально-экономического развития РФ на период до 2036 года от 28.11.18 Министерство экономического развития РФ)</t>
  </si>
  <si>
    <t>НДС 20%</t>
  </si>
  <si>
    <t xml:space="preserve">Всего УНЦ </t>
  </si>
  <si>
    <t>км</t>
  </si>
  <si>
    <t>Индекс-дефлятор 2022г. к 2018г. (1,068х1,062х1,051*1,048=1,249) (Прогноз социально-экономического развития РФ на период до 2036 года от 26.09.20 Министерство экономического развития РФ)</t>
  </si>
  <si>
    <t>Ведомость объемов работ на строительство КЛ</t>
  </si>
  <si>
    <t>строительство КЛ-10кВ</t>
  </si>
  <si>
    <t>К1-05-2</t>
  </si>
  <si>
    <t>стр.74</t>
  </si>
  <si>
    <t>ИТОГО:</t>
  </si>
  <si>
    <t>строительно-монтажные работы</t>
  </si>
  <si>
    <t>Л1-02-1</t>
  </si>
  <si>
    <t>опоры</t>
  </si>
  <si>
    <t>Л3-02-2</t>
  </si>
  <si>
    <t>провод СИП</t>
  </si>
  <si>
    <t>арматура, крепление, защита от перенапряжения</t>
  </si>
  <si>
    <t>Л11-01</t>
  </si>
  <si>
    <t>1ед.</t>
  </si>
  <si>
    <t>стр.93</t>
  </si>
  <si>
    <t>Л7-04-3</t>
  </si>
  <si>
    <t>М_002</t>
  </si>
  <si>
    <t>Строительство КТПН 160 кВ с линичми электропередачи 6 кВ</t>
  </si>
  <si>
    <t>2025</t>
  </si>
  <si>
    <t>К_10</t>
  </si>
  <si>
    <t>строительство ТП-107</t>
  </si>
  <si>
    <t>Затраты на кадастровые работы ПС (ЗПС) и работы по установлению земельных отношений</t>
  </si>
  <si>
    <t>П11-01</t>
  </si>
  <si>
    <t>1 га</t>
  </si>
  <si>
    <t>Затраты на проектно-изыскательские работы по КЛ</t>
  </si>
  <si>
    <t>П5-01</t>
  </si>
  <si>
    <t>стр. 109</t>
  </si>
  <si>
    <t>КЛ 10 кВ</t>
  </si>
  <si>
    <t>К1-02-2</t>
  </si>
  <si>
    <t>К1-03-2</t>
  </si>
  <si>
    <t>К1-01-2</t>
  </si>
  <si>
    <t>Устройство траншении и восстановление благоустройства по трассе</t>
  </si>
  <si>
    <t>Б2-02-4</t>
  </si>
  <si>
    <t>стр.81</t>
  </si>
  <si>
    <t>На всстановление дорожного покрытия при прокладке кабельной линии</t>
  </si>
  <si>
    <t>Б4-01</t>
  </si>
  <si>
    <t>м2</t>
  </si>
  <si>
    <t>стр.82</t>
  </si>
  <si>
    <t>стр.35</t>
  </si>
  <si>
    <t>стр.121</t>
  </si>
  <si>
    <t>К1-02-1</t>
  </si>
  <si>
    <t>установка КТПН 160/10</t>
  </si>
  <si>
    <t>Э1-05-1</t>
  </si>
  <si>
    <t>Индекс-дефлятор 2025г. к 2018г. (1,068х1,062х1,051*1,048*1,047*1,047=1,434) (Прогноз социально-экономического развития РФ на период до 2036 года от 26.09.20 Министерство экономического развития РФ)</t>
  </si>
  <si>
    <t>строительство КЛ-6кВ</t>
  </si>
  <si>
    <t>Б2-01-1</t>
  </si>
  <si>
    <t>строительство КЛ-0,4кВ</t>
  </si>
  <si>
    <t>ИТОГО с НДС:</t>
  </si>
  <si>
    <t>1,658 км</t>
  </si>
  <si>
    <t>Строительство КТПН250 кВ с линичми электропередачи 6 кВ</t>
  </si>
  <si>
    <t>установка КТПН 250/6</t>
  </si>
  <si>
    <t>Э1-06 - 1..2</t>
  </si>
  <si>
    <t>Индекс-дефлятор 2023г. к 2018г. (1,068х1,062х1,051*1,048=1,434) (Прогноз социально-экономического развития РФ на период до 2036 года от 26.09.20 Министерство экономического развития РФ)</t>
  </si>
  <si>
    <t>Номер расценок</t>
  </si>
  <si>
    <t>Норматив цены для отдельных элементов в составе расценки</t>
  </si>
  <si>
    <t>Напряжение, кВ</t>
  </si>
  <si>
    <t>110(150)</t>
  </si>
  <si>
    <t>-</t>
  </si>
  <si>
    <t>К_12</t>
  </si>
  <si>
    <t>1,846 км</t>
  </si>
  <si>
    <t>2023</t>
  </si>
  <si>
    <t>Ведомость объемов работ на строительство ВЛ</t>
  </si>
  <si>
    <t>Напряжение, кВ</t>
  </si>
  <si>
    <t>Тип опор и количество цепей</t>
  </si>
  <si>
    <t>одноцепная, все типы опор за исключением</t>
  </si>
  <si>
    <t>многогранных</t>
  </si>
  <si>
    <t>двухцепная, все типы опор за исключением</t>
  </si>
  <si>
    <t>одноцепная, многогранные опоры</t>
  </si>
  <si>
    <t>двухцепная, многогранные опоры</t>
  </si>
  <si>
    <t>Л1-01 - 1..4</t>
  </si>
  <si>
    <t>Л1-02 - 1..4</t>
  </si>
  <si>
    <t>Л1-03 - 1..4</t>
  </si>
  <si>
    <t>Л1-04 - 1..4</t>
  </si>
  <si>
    <t>Л1-05 - 1..4</t>
  </si>
  <si>
    <t>Л1-06 - 1..4</t>
  </si>
  <si>
    <t>Л1-07 - 1..4</t>
  </si>
  <si>
    <t>Л1-08 - 1..4</t>
  </si>
  <si>
    <t>Л1-01 - 1</t>
  </si>
  <si>
    <t>Сечение фазного провода, </t>
  </si>
  <si>
    <t>Норматив цены</t>
  </si>
  <si>
    <t>Л5-01</t>
  </si>
  <si>
    <t>до 70</t>
  </si>
  <si>
    <t>Л5-02</t>
  </si>
  <si>
    <t>Л5-03</t>
  </si>
  <si>
    <t>Л5-04</t>
  </si>
  <si>
    <t>Л5-05</t>
  </si>
  <si>
    <t>Л5-06</t>
  </si>
  <si>
    <t>Л5-07</t>
  </si>
  <si>
    <t>Л5-08</t>
  </si>
  <si>
    <t>Л5-09</t>
  </si>
  <si>
    <t>400-450</t>
  </si>
  <si>
    <t>Л5-10</t>
  </si>
  <si>
    <t>500-560</t>
  </si>
  <si>
    <t>Л5-11</t>
  </si>
  <si>
    <t>600 и выше</t>
  </si>
  <si>
    <t>все типы опор за исключением многогранных</t>
  </si>
  <si>
    <t>многогранные опоры</t>
  </si>
  <si>
    <t>Л4-01 - 1..2</t>
  </si>
  <si>
    <t>Л4-02 - 1..2</t>
  </si>
  <si>
    <t>Л4-03 - 1..2</t>
  </si>
  <si>
    <t>35-750</t>
  </si>
  <si>
    <t>Л4-02 - 1</t>
  </si>
  <si>
    <t>т</t>
  </si>
  <si>
    <t xml:space="preserve">Коэффициенты перехода (пересчета) от базового УНЦ к  УНЦ субъектов РФ (Томская область) (таблица Ц2)
</t>
  </si>
  <si>
    <t>опоры ВЛ 10 кВ</t>
  </si>
  <si>
    <t>провода ВЛ 10 кВ</t>
  </si>
  <si>
    <t>Строительно-монтажные работы без опор и провода ВЛ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</si>
</sst>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4" fillId="0" borderId="0" applyProtection="0">
      <alignment horizontal="right" indent="1"/>
    </xf>
    <xf numFmtId="0" fontId="15" fillId="0" borderId="0" applyNumberFormat="0" applyFill="0" applyBorder="0" applyAlignment="0" applyProtection="0"/>
  </cellStyleXfs>
  <cellXfs count="130">
    <xf numFmtId="0" fontId="0" fillId="0" borderId="0" xfId="0"/>
    <xf numFmtId="49" fontId="1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top" wrapText="1"/>
    </xf>
    <xf numFmtId="1" fontId="5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right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1" fillId="0" borderId="7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2" applyAlignment="1">
      <alignment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17" fontId="14" fillId="3" borderId="15" xfId="0" applyNumberFormat="1" applyFont="1" applyFill="1" applyBorder="1" applyAlignment="1">
      <alignment horizontal="center" vertical="center" wrapText="1"/>
    </xf>
    <xf numFmtId="3" fontId="14" fillId="3" borderId="15" xfId="0" applyNumberFormat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</cellXfs>
  <cellStyles count="3">
    <cellStyle name="Гиперссылка" xfId="2" builtinId="8"/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31</xdr:row>
      <xdr:rowOff>0</xdr:rowOff>
    </xdr:from>
    <xdr:to>
      <xdr:col>1</xdr:col>
      <xdr:colOff>314325</xdr:colOff>
      <xdr:row>32</xdr:row>
      <xdr:rowOff>57150</xdr:rowOff>
    </xdr:to>
    <xdr:pic>
      <xdr:nvPicPr>
        <xdr:cNvPr id="2" name="Рисунок 1" descr="https://base.garant.ru/files/base/72169240/2050482745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850" y="10191750"/>
          <a:ext cx="3143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tabSelected="1" zoomScale="80" zoomScaleNormal="80" workbookViewId="0">
      <selection activeCell="C40" sqref="C40:O40"/>
    </sheetView>
  </sheetViews>
  <sheetFormatPr defaultRowHeight="15.75" x14ac:dyDescent="0.25"/>
  <cols>
    <col min="1" max="1" width="6.28515625" style="4" customWidth="1"/>
    <col min="2" max="2" width="12.140625" style="5" customWidth="1"/>
    <col min="3" max="3" width="21.42578125" style="5" customWidth="1"/>
    <col min="4" max="4" width="16.140625" style="5" customWidth="1"/>
    <col min="5" max="5" width="13.28515625" style="5" customWidth="1"/>
    <col min="6" max="6" width="27.5703125" style="4" hidden="1" customWidth="1"/>
    <col min="7" max="7" width="18.7109375" style="4" hidden="1" customWidth="1"/>
    <col min="8" max="8" width="31.5703125" style="4" customWidth="1"/>
    <col min="9" max="9" width="38.140625" style="4" customWidth="1"/>
    <col min="10" max="10" width="13.5703125" style="3" customWidth="1"/>
    <col min="11" max="11" width="12.85546875" style="30" customWidth="1"/>
    <col min="12" max="12" width="10.140625" style="30" customWidth="1"/>
    <col min="13" max="13" width="9.85546875" style="30" customWidth="1"/>
    <col min="14" max="14" width="13.5703125" style="30" customWidth="1"/>
    <col min="15" max="15" width="26.140625" style="30" customWidth="1"/>
    <col min="16" max="16" width="21" style="30" customWidth="1"/>
    <col min="17" max="17" width="8.7109375" style="30" customWidth="1"/>
    <col min="18" max="18" width="14.7109375" style="2" customWidth="1"/>
    <col min="19" max="19" width="12.28515625" style="2" customWidth="1"/>
    <col min="20" max="16384" width="9.140625" style="4"/>
  </cols>
  <sheetData>
    <row r="1" spans="2:19" ht="80.25" customHeight="1" x14ac:dyDescent="0.3">
      <c r="B1" s="1"/>
      <c r="C1" s="83" t="s">
        <v>0</v>
      </c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53"/>
    </row>
    <row r="2" spans="2:19" ht="27" hidden="1" customHeight="1" x14ac:dyDescent="0.25">
      <c r="F2" s="6"/>
      <c r="G2" s="6"/>
      <c r="H2" s="6"/>
      <c r="I2" s="6"/>
      <c r="J2" s="7"/>
      <c r="K2" s="6"/>
      <c r="L2" s="8"/>
      <c r="M2" s="8"/>
      <c r="N2" s="8"/>
      <c r="O2" s="8"/>
      <c r="P2" s="9" t="s">
        <v>1</v>
      </c>
      <c r="Q2" s="9"/>
    </row>
    <row r="3" spans="2:19" s="9" customFormat="1" hidden="1" x14ac:dyDescent="0.25">
      <c r="B3" s="85" t="s">
        <v>2</v>
      </c>
      <c r="C3" s="85" t="s">
        <v>3</v>
      </c>
      <c r="D3" s="85" t="s">
        <v>4</v>
      </c>
      <c r="E3" s="85" t="s">
        <v>5</v>
      </c>
      <c r="F3" s="87" t="s">
        <v>6</v>
      </c>
      <c r="G3" s="88"/>
      <c r="H3" s="87" t="s">
        <v>7</v>
      </c>
      <c r="I3" s="87" t="s">
        <v>8</v>
      </c>
      <c r="J3" s="87" t="s">
        <v>9</v>
      </c>
      <c r="K3" s="90" t="s">
        <v>10</v>
      </c>
      <c r="L3" s="90" t="s">
        <v>11</v>
      </c>
      <c r="M3" s="90" t="s">
        <v>12</v>
      </c>
      <c r="N3" s="90" t="s">
        <v>13</v>
      </c>
      <c r="O3" s="91" t="s">
        <v>14</v>
      </c>
      <c r="P3" s="90" t="s">
        <v>15</v>
      </c>
      <c r="Q3" s="55"/>
      <c r="R3" s="10"/>
      <c r="S3" s="10"/>
    </row>
    <row r="4" spans="2:19" s="9" customFormat="1" ht="88.5" hidden="1" customHeight="1" x14ac:dyDescent="0.25">
      <c r="B4" s="86"/>
      <c r="C4" s="86"/>
      <c r="D4" s="86"/>
      <c r="E4" s="86"/>
      <c r="F4" s="89"/>
      <c r="G4" s="89"/>
      <c r="H4" s="89"/>
      <c r="I4" s="89"/>
      <c r="J4" s="89"/>
      <c r="K4" s="89"/>
      <c r="L4" s="89"/>
      <c r="M4" s="89"/>
      <c r="N4" s="89"/>
      <c r="O4" s="92"/>
      <c r="P4" s="89"/>
      <c r="Q4" s="56"/>
      <c r="R4" s="10"/>
      <c r="S4" s="10"/>
    </row>
    <row r="5" spans="2:19" s="38" customFormat="1" hidden="1" thickBot="1" x14ac:dyDescent="0.3">
      <c r="B5" s="34" t="s">
        <v>16</v>
      </c>
      <c r="C5" s="34" t="s">
        <v>17</v>
      </c>
      <c r="D5" s="34" t="s">
        <v>18</v>
      </c>
      <c r="E5" s="35">
        <v>4</v>
      </c>
      <c r="F5" s="36">
        <v>5</v>
      </c>
      <c r="G5" s="35">
        <v>6</v>
      </c>
      <c r="H5" s="36">
        <v>5</v>
      </c>
      <c r="I5" s="36">
        <v>6</v>
      </c>
      <c r="J5" s="36">
        <v>7</v>
      </c>
      <c r="K5" s="35">
        <v>8</v>
      </c>
      <c r="L5" s="36">
        <v>9</v>
      </c>
      <c r="M5" s="35">
        <v>10</v>
      </c>
      <c r="N5" s="36">
        <v>11</v>
      </c>
      <c r="O5" s="36">
        <v>12</v>
      </c>
      <c r="P5" s="35">
        <v>13</v>
      </c>
      <c r="Q5" s="57"/>
      <c r="R5" s="37"/>
      <c r="S5" s="37"/>
    </row>
    <row r="6" spans="2:19" s="14" customFormat="1" hidden="1" x14ac:dyDescent="0.25">
      <c r="B6" s="11"/>
      <c r="C6" s="79" t="s">
        <v>19</v>
      </c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12"/>
      <c r="Q6" s="58"/>
      <c r="R6" s="13"/>
      <c r="S6" s="13"/>
    </row>
    <row r="7" spans="2:19" s="14" customFormat="1" ht="31.5" hidden="1" x14ac:dyDescent="0.25">
      <c r="B7" s="11" t="s">
        <v>20</v>
      </c>
      <c r="C7" s="31" t="s">
        <v>21</v>
      </c>
      <c r="D7" s="11" t="s">
        <v>22</v>
      </c>
      <c r="E7" s="11" t="s">
        <v>23</v>
      </c>
      <c r="F7" s="80" t="s">
        <v>24</v>
      </c>
      <c r="G7" s="80"/>
      <c r="H7" s="33" t="s">
        <v>25</v>
      </c>
      <c r="I7" s="15" t="s">
        <v>26</v>
      </c>
      <c r="J7" s="16" t="s">
        <v>27</v>
      </c>
      <c r="K7" s="12">
        <v>2944</v>
      </c>
      <c r="L7" s="12">
        <v>1</v>
      </c>
      <c r="M7" s="12" t="s">
        <v>28</v>
      </c>
      <c r="N7" s="12">
        <f t="shared" ref="N7" si="0">K7*L7</f>
        <v>2944</v>
      </c>
      <c r="O7" s="12">
        <v>1.03</v>
      </c>
      <c r="P7" s="17">
        <f>N7*O7</f>
        <v>3032.32</v>
      </c>
      <c r="Q7" s="59"/>
      <c r="R7" s="13"/>
      <c r="S7" s="13"/>
    </row>
    <row r="8" spans="2:19" s="14" customFormat="1" hidden="1" x14ac:dyDescent="0.25">
      <c r="B8" s="18"/>
      <c r="C8" s="81" t="s">
        <v>29</v>
      </c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17">
        <f>P7*1.191</f>
        <v>3611.4931200000005</v>
      </c>
      <c r="Q8" s="59"/>
      <c r="R8" s="13"/>
      <c r="S8" s="13"/>
    </row>
    <row r="9" spans="2:19" s="14" customFormat="1" hidden="1" x14ac:dyDescent="0.25">
      <c r="B9" s="18"/>
      <c r="C9" s="81" t="s">
        <v>30</v>
      </c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17">
        <f>P8*0.2</f>
        <v>722.29862400000013</v>
      </c>
      <c r="Q9" s="59"/>
      <c r="R9" s="13"/>
      <c r="S9" s="13"/>
    </row>
    <row r="10" spans="2:19" ht="16.5" hidden="1" thickBot="1" x14ac:dyDescent="0.3">
      <c r="B10" s="19"/>
      <c r="C10" s="82" t="s">
        <v>31</v>
      </c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20">
        <f>P8+P9</f>
        <v>4333.791744000001</v>
      </c>
      <c r="Q10" s="60"/>
      <c r="R10" s="21">
        <f>4050901.2</f>
        <v>4050901.2</v>
      </c>
      <c r="S10" s="21">
        <f>R10/1.2</f>
        <v>3375751.0000000005</v>
      </c>
    </row>
    <row r="11" spans="2:19" hidden="1" x14ac:dyDescent="0.25">
      <c r="B11" s="22"/>
      <c r="C11" s="22"/>
      <c r="D11" s="22"/>
      <c r="E11" s="22"/>
      <c r="F11" s="23"/>
      <c r="G11" s="23"/>
      <c r="H11" s="23"/>
      <c r="I11" s="23"/>
      <c r="J11" s="24"/>
      <c r="K11" s="25"/>
      <c r="L11" s="25"/>
      <c r="M11" s="25"/>
      <c r="N11" s="25"/>
      <c r="O11" s="25"/>
      <c r="P11" s="26"/>
      <c r="Q11" s="59"/>
    </row>
    <row r="12" spans="2:19" s="29" customFormat="1" ht="39.75" hidden="1" customHeight="1" x14ac:dyDescent="0.25">
      <c r="B12" s="73" t="s">
        <v>49</v>
      </c>
      <c r="C12" s="73" t="s">
        <v>50</v>
      </c>
      <c r="D12" s="73" t="s">
        <v>81</v>
      </c>
      <c r="E12" s="75" t="s">
        <v>51</v>
      </c>
      <c r="F12" s="27"/>
      <c r="G12" s="27"/>
      <c r="H12" s="77" t="s">
        <v>34</v>
      </c>
      <c r="I12" s="54" t="s">
        <v>74</v>
      </c>
      <c r="J12" s="16" t="s">
        <v>75</v>
      </c>
      <c r="K12" s="12">
        <v>750</v>
      </c>
      <c r="L12" s="12">
        <v>1</v>
      </c>
      <c r="M12" s="12" t="s">
        <v>28</v>
      </c>
      <c r="N12" s="12">
        <f t="shared" ref="N12" si="1">K12*L12</f>
        <v>750</v>
      </c>
      <c r="O12" s="12">
        <v>1.03</v>
      </c>
      <c r="P12" s="17">
        <f t="shared" ref="P12" si="2">N12*O12</f>
        <v>772.5</v>
      </c>
      <c r="Q12" s="59"/>
    </row>
    <row r="13" spans="2:19" s="29" customFormat="1" ht="39.75" hidden="1" customHeight="1" x14ac:dyDescent="0.25">
      <c r="B13" s="74"/>
      <c r="C13" s="74"/>
      <c r="D13" s="74"/>
      <c r="E13" s="76"/>
      <c r="F13" s="27"/>
      <c r="G13" s="27"/>
      <c r="H13" s="78"/>
      <c r="I13" s="54" t="s">
        <v>77</v>
      </c>
      <c r="J13" s="54" t="s">
        <v>73</v>
      </c>
      <c r="K13" s="28">
        <v>1215</v>
      </c>
      <c r="L13" s="12">
        <v>1.49</v>
      </c>
      <c r="M13" s="12" t="s">
        <v>32</v>
      </c>
      <c r="N13" s="28">
        <f>K13*L13</f>
        <v>1810.35</v>
      </c>
      <c r="O13" s="12">
        <v>1.08</v>
      </c>
      <c r="P13" s="17">
        <f>N13*O13</f>
        <v>1955.1780000000001</v>
      </c>
      <c r="Q13" s="59"/>
      <c r="R13" s="3" t="s">
        <v>37</v>
      </c>
    </row>
    <row r="14" spans="2:19" s="29" customFormat="1" ht="49.5" hidden="1" customHeight="1" x14ac:dyDescent="0.25">
      <c r="B14" s="93"/>
      <c r="C14" s="93"/>
      <c r="D14" s="93"/>
      <c r="E14" s="98"/>
      <c r="F14" s="27"/>
      <c r="G14" s="27"/>
      <c r="H14" s="97"/>
      <c r="I14" s="54" t="s">
        <v>79</v>
      </c>
      <c r="J14" s="16" t="s">
        <v>78</v>
      </c>
      <c r="K14" s="12">
        <v>496</v>
      </c>
      <c r="L14" s="12">
        <v>0.16800000000000001</v>
      </c>
      <c r="M14" s="12" t="s">
        <v>32</v>
      </c>
      <c r="N14" s="28">
        <f>K14*L14</f>
        <v>83.328000000000003</v>
      </c>
      <c r="O14" s="12">
        <v>1.08</v>
      </c>
      <c r="P14" s="17">
        <f>N14*O14</f>
        <v>89.994240000000005</v>
      </c>
      <c r="Q14" s="59"/>
      <c r="R14" s="32"/>
    </row>
    <row r="15" spans="2:19" s="29" customFormat="1" ht="31.5" hidden="1" customHeight="1" x14ac:dyDescent="0.25">
      <c r="B15" s="52"/>
      <c r="C15" s="68" t="s">
        <v>38</v>
      </c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17">
        <f>SUM(P12:P14)</f>
        <v>2817.6722399999999</v>
      </c>
      <c r="Q15" s="59"/>
      <c r="R15" s="3"/>
    </row>
    <row r="16" spans="2:19" s="29" customFormat="1" ht="31.5" hidden="1" customHeight="1" x14ac:dyDescent="0.25">
      <c r="B16" s="39"/>
      <c r="C16" s="68" t="s">
        <v>80</v>
      </c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17">
        <f>P15*1.2</f>
        <v>3381.2066879999998</v>
      </c>
      <c r="Q16" s="59"/>
      <c r="R16" s="3"/>
    </row>
    <row r="17" spans="1:19" s="14" customFormat="1" ht="31.5" hidden="1" customHeight="1" x14ac:dyDescent="0.25">
      <c r="B17" s="18"/>
      <c r="C17" s="94" t="s">
        <v>76</v>
      </c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6"/>
      <c r="P17" s="17">
        <f>P15*1.434</f>
        <v>4040.5419921599996</v>
      </c>
      <c r="Q17" s="59"/>
      <c r="R17" s="32">
        <v>3785960.03</v>
      </c>
      <c r="S17" s="13"/>
    </row>
    <row r="18" spans="1:19" s="14" customFormat="1" hidden="1" x14ac:dyDescent="0.25">
      <c r="B18" s="18"/>
      <c r="C18" s="81" t="s">
        <v>30</v>
      </c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17">
        <f>P17*0.2</f>
        <v>808.10839843199994</v>
      </c>
      <c r="Q18" s="59"/>
      <c r="R18" s="13"/>
      <c r="S18" s="13"/>
    </row>
    <row r="19" spans="1:19" ht="16.5" hidden="1" thickBot="1" x14ac:dyDescent="0.3">
      <c r="B19" s="19"/>
      <c r="C19" s="82" t="s">
        <v>31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20">
        <f>P17+P18</f>
        <v>4848.6503905919999</v>
      </c>
      <c r="Q19" s="60"/>
      <c r="R19" s="21"/>
      <c r="S19" s="21"/>
    </row>
    <row r="20" spans="1:19" hidden="1" x14ac:dyDescent="0.25"/>
    <row r="21" spans="1:19" hidden="1" x14ac:dyDescent="0.25"/>
    <row r="22" spans="1:19" hidden="1" x14ac:dyDescent="0.25"/>
    <row r="23" spans="1:19" hidden="1" x14ac:dyDescent="0.25"/>
    <row r="24" spans="1:19" ht="18.75" x14ac:dyDescent="0.3">
      <c r="B24" s="1"/>
      <c r="C24" s="83" t="s">
        <v>0</v>
      </c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61"/>
    </row>
    <row r="25" spans="1:19" x14ac:dyDescent="0.25">
      <c r="F25" s="6"/>
      <c r="G25" s="6"/>
      <c r="H25" s="6"/>
      <c r="I25" s="6"/>
      <c r="J25" s="7"/>
      <c r="K25" s="6"/>
      <c r="L25" s="8"/>
      <c r="M25" s="8"/>
      <c r="N25" s="8"/>
      <c r="O25" s="8"/>
      <c r="P25" s="9" t="s">
        <v>1</v>
      </c>
      <c r="Q25" s="9"/>
    </row>
    <row r="26" spans="1:19" x14ac:dyDescent="0.25">
      <c r="A26" s="9"/>
      <c r="B26" s="85" t="s">
        <v>2</v>
      </c>
      <c r="C26" s="85" t="s">
        <v>3</v>
      </c>
      <c r="D26" s="85" t="s">
        <v>4</v>
      </c>
      <c r="E26" s="85" t="s">
        <v>5</v>
      </c>
      <c r="F26" s="87" t="s">
        <v>6</v>
      </c>
      <c r="G26" s="88"/>
      <c r="H26" s="87" t="s">
        <v>7</v>
      </c>
      <c r="I26" s="87" t="s">
        <v>8</v>
      </c>
      <c r="J26" s="87" t="s">
        <v>9</v>
      </c>
      <c r="K26" s="90" t="s">
        <v>10</v>
      </c>
      <c r="L26" s="90" t="s">
        <v>11</v>
      </c>
      <c r="M26" s="90" t="s">
        <v>12</v>
      </c>
      <c r="N26" s="90" t="s">
        <v>13</v>
      </c>
      <c r="O26" s="91" t="s">
        <v>136</v>
      </c>
      <c r="P26" s="90" t="s">
        <v>15</v>
      </c>
      <c r="Q26" s="55"/>
      <c r="R26" s="10"/>
    </row>
    <row r="27" spans="1:19" ht="31.5" customHeight="1" x14ac:dyDescent="0.25">
      <c r="A27" s="9"/>
      <c r="B27" s="86"/>
      <c r="C27" s="86"/>
      <c r="D27" s="86"/>
      <c r="E27" s="86"/>
      <c r="F27" s="89"/>
      <c r="G27" s="89"/>
      <c r="H27" s="89"/>
      <c r="I27" s="89"/>
      <c r="J27" s="89"/>
      <c r="K27" s="89"/>
      <c r="L27" s="89"/>
      <c r="M27" s="89"/>
      <c r="N27" s="89"/>
      <c r="O27" s="92"/>
      <c r="P27" s="89"/>
      <c r="Q27" s="56"/>
      <c r="R27" s="10"/>
    </row>
    <row r="28" spans="1:19" ht="16.5" thickBot="1" x14ac:dyDescent="0.3">
      <c r="A28" s="38"/>
      <c r="B28" s="34" t="s">
        <v>16</v>
      </c>
      <c r="C28" s="34" t="s">
        <v>17</v>
      </c>
      <c r="D28" s="34" t="s">
        <v>18</v>
      </c>
      <c r="E28" s="35">
        <v>4</v>
      </c>
      <c r="F28" s="36">
        <v>5</v>
      </c>
      <c r="G28" s="35">
        <v>6</v>
      </c>
      <c r="H28" s="36">
        <v>5</v>
      </c>
      <c r="I28" s="36">
        <v>6</v>
      </c>
      <c r="J28" s="36">
        <v>7</v>
      </c>
      <c r="K28" s="35">
        <v>8</v>
      </c>
      <c r="L28" s="36">
        <v>9</v>
      </c>
      <c r="M28" s="35">
        <v>10</v>
      </c>
      <c r="N28" s="36">
        <v>11</v>
      </c>
      <c r="O28" s="36">
        <v>12</v>
      </c>
      <c r="P28" s="35">
        <v>13</v>
      </c>
      <c r="Q28" s="57"/>
      <c r="R28" s="37"/>
    </row>
    <row r="29" spans="1:19" hidden="1" x14ac:dyDescent="0.25">
      <c r="A29" s="14"/>
      <c r="B29" s="43"/>
      <c r="C29" s="79" t="s">
        <v>19</v>
      </c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12"/>
      <c r="Q29" s="58"/>
      <c r="R29" s="13"/>
    </row>
    <row r="30" spans="1:19" ht="31.5" hidden="1" x14ac:dyDescent="0.25">
      <c r="A30" s="14"/>
      <c r="B30" s="43" t="s">
        <v>20</v>
      </c>
      <c r="C30" s="64" t="s">
        <v>21</v>
      </c>
      <c r="D30" s="43" t="s">
        <v>22</v>
      </c>
      <c r="E30" s="43" t="s">
        <v>23</v>
      </c>
      <c r="F30" s="80" t="s">
        <v>24</v>
      </c>
      <c r="G30" s="80"/>
      <c r="H30" s="63" t="s">
        <v>25</v>
      </c>
      <c r="I30" s="15" t="s">
        <v>26</v>
      </c>
      <c r="J30" s="16" t="s">
        <v>27</v>
      </c>
      <c r="K30" s="12">
        <v>2944</v>
      </c>
      <c r="L30" s="12">
        <v>1</v>
      </c>
      <c r="M30" s="12" t="s">
        <v>28</v>
      </c>
      <c r="N30" s="12">
        <f t="shared" ref="N30" si="3">K30*L30</f>
        <v>2944</v>
      </c>
      <c r="O30" s="12">
        <v>1.03</v>
      </c>
      <c r="P30" s="17">
        <f>N30*O30</f>
        <v>3032.32</v>
      </c>
      <c r="Q30" s="59"/>
      <c r="R30" s="13"/>
    </row>
    <row r="31" spans="1:19" hidden="1" x14ac:dyDescent="0.25">
      <c r="A31" s="14"/>
      <c r="B31" s="18"/>
      <c r="C31" s="81" t="s">
        <v>29</v>
      </c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17">
        <f>P30*1.191</f>
        <v>3611.4931200000005</v>
      </c>
      <c r="Q31" s="59"/>
      <c r="R31" s="13"/>
    </row>
    <row r="32" spans="1:19" hidden="1" x14ac:dyDescent="0.25">
      <c r="A32" s="14"/>
      <c r="B32" s="18"/>
      <c r="C32" s="81" t="s">
        <v>30</v>
      </c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17">
        <f>P31*0.2</f>
        <v>722.29862400000013</v>
      </c>
      <c r="Q32" s="59"/>
      <c r="R32" s="13"/>
    </row>
    <row r="33" spans="1:18" ht="16.5" hidden="1" thickBot="1" x14ac:dyDescent="0.3">
      <c r="B33" s="19"/>
      <c r="C33" s="82" t="s">
        <v>31</v>
      </c>
      <c r="D33" s="82"/>
      <c r="E33" s="82"/>
      <c r="F33" s="82"/>
      <c r="G33" s="82"/>
      <c r="H33" s="82"/>
      <c r="I33" s="82"/>
      <c r="J33" s="82"/>
      <c r="K33" s="82"/>
      <c r="L33" s="82"/>
      <c r="M33" s="82"/>
      <c r="N33" s="82"/>
      <c r="O33" s="82"/>
      <c r="P33" s="20">
        <f>P31+P32</f>
        <v>4333.791744000001</v>
      </c>
      <c r="Q33" s="60"/>
      <c r="R33" s="21">
        <f>4050901.2</f>
        <v>4050901.2</v>
      </c>
    </row>
    <row r="34" spans="1:18" hidden="1" x14ac:dyDescent="0.25">
      <c r="B34" s="22"/>
      <c r="C34" s="22"/>
      <c r="D34" s="22"/>
      <c r="E34" s="22"/>
      <c r="F34" s="23"/>
      <c r="G34" s="23"/>
      <c r="H34" s="23"/>
      <c r="I34" s="23"/>
      <c r="J34" s="24"/>
      <c r="K34" s="25"/>
      <c r="L34" s="25"/>
      <c r="M34" s="25"/>
      <c r="N34" s="25"/>
      <c r="O34" s="25"/>
      <c r="P34" s="26"/>
      <c r="Q34" s="59"/>
    </row>
    <row r="35" spans="1:18" hidden="1" x14ac:dyDescent="0.25">
      <c r="A35" s="29"/>
      <c r="B35" s="73" t="s">
        <v>91</v>
      </c>
      <c r="C35" s="73" t="s">
        <v>82</v>
      </c>
      <c r="D35" s="73" t="s">
        <v>92</v>
      </c>
      <c r="E35" s="75" t="s">
        <v>93</v>
      </c>
      <c r="F35" s="27"/>
      <c r="G35" s="27"/>
      <c r="H35" s="77" t="s">
        <v>94</v>
      </c>
      <c r="I35" s="62" t="s">
        <v>83</v>
      </c>
      <c r="J35" s="16" t="s">
        <v>84</v>
      </c>
      <c r="K35" s="12">
        <v>800</v>
      </c>
      <c r="L35" s="12">
        <v>1</v>
      </c>
      <c r="M35" s="12" t="s">
        <v>28</v>
      </c>
      <c r="N35" s="12">
        <f t="shared" ref="N35" si="4">K35*L35</f>
        <v>800</v>
      </c>
      <c r="O35" s="12">
        <v>1.03</v>
      </c>
      <c r="P35" s="17">
        <f t="shared" ref="P35" si="5">N35*O35</f>
        <v>824</v>
      </c>
      <c r="Q35" s="59"/>
      <c r="R35" s="29"/>
    </row>
    <row r="36" spans="1:18" ht="31.5" x14ac:dyDescent="0.25">
      <c r="A36" s="29"/>
      <c r="B36" s="74"/>
      <c r="C36" s="74"/>
      <c r="D36" s="74"/>
      <c r="E36" s="76"/>
      <c r="F36" s="27"/>
      <c r="G36" s="27"/>
      <c r="H36" s="78"/>
      <c r="I36" s="62" t="s">
        <v>139</v>
      </c>
      <c r="J36" s="62" t="s">
        <v>110</v>
      </c>
      <c r="K36" s="28">
        <f>Лист4!C6</f>
        <v>499</v>
      </c>
      <c r="L36" s="12">
        <v>1.8460000000000001</v>
      </c>
      <c r="M36" s="12" t="s">
        <v>32</v>
      </c>
      <c r="N36" s="28">
        <f>K36*L36</f>
        <v>921.154</v>
      </c>
      <c r="O36" s="12">
        <v>1.44</v>
      </c>
      <c r="P36" s="17">
        <f>N36*O36</f>
        <v>1326.4617599999999</v>
      </c>
      <c r="Q36" s="59"/>
      <c r="R36" s="3"/>
    </row>
    <row r="37" spans="1:18" x14ac:dyDescent="0.25">
      <c r="A37" s="29"/>
      <c r="B37" s="65"/>
      <c r="C37" s="65"/>
      <c r="D37" s="65"/>
      <c r="E37" s="75"/>
      <c r="F37" s="27"/>
      <c r="G37" s="27"/>
      <c r="H37" s="66"/>
      <c r="I37" s="67" t="s">
        <v>137</v>
      </c>
      <c r="J37" s="67" t="s">
        <v>134</v>
      </c>
      <c r="K37" s="28">
        <f>Лист4!J22</f>
        <v>17</v>
      </c>
      <c r="L37" s="12">
        <v>34.378799999999998</v>
      </c>
      <c r="M37" s="12" t="s">
        <v>135</v>
      </c>
      <c r="N37" s="28">
        <f t="shared" ref="N37:N38" si="6">K37*L37</f>
        <v>584.43959999999993</v>
      </c>
      <c r="O37" s="12">
        <v>1.21</v>
      </c>
      <c r="P37" s="17">
        <f t="shared" ref="P37:P38" si="7">N37*O37</f>
        <v>707.1719159999999</v>
      </c>
      <c r="Q37" s="59"/>
      <c r="R37" s="3"/>
    </row>
    <row r="38" spans="1:18" x14ac:dyDescent="0.25">
      <c r="A38" s="29"/>
      <c r="B38" s="65"/>
      <c r="C38" s="65"/>
      <c r="D38" s="65"/>
      <c r="E38" s="76"/>
      <c r="F38" s="27"/>
      <c r="G38" s="27"/>
      <c r="H38" s="66"/>
      <c r="I38" s="67" t="s">
        <v>138</v>
      </c>
      <c r="J38" s="67" t="s">
        <v>116</v>
      </c>
      <c r="K38" s="28">
        <f>Лист4!C35</f>
        <v>503</v>
      </c>
      <c r="L38" s="12">
        <v>5.8150000000000004</v>
      </c>
      <c r="M38" s="12" t="s">
        <v>32</v>
      </c>
      <c r="N38" s="28">
        <f t="shared" si="6"/>
        <v>2924.9450000000002</v>
      </c>
      <c r="O38" s="12">
        <v>1.21</v>
      </c>
      <c r="P38" s="17">
        <f t="shared" si="7"/>
        <v>3539.18345</v>
      </c>
      <c r="Q38" s="59"/>
      <c r="R38" s="3"/>
    </row>
    <row r="39" spans="1:18" x14ac:dyDescent="0.25">
      <c r="A39" s="29"/>
      <c r="B39" s="64"/>
      <c r="C39" s="68" t="s">
        <v>38</v>
      </c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17">
        <f>P36+P37+P38</f>
        <v>5572.8171259999999</v>
      </c>
      <c r="Q39" s="59"/>
      <c r="R39" s="3"/>
    </row>
    <row r="40" spans="1:18" x14ac:dyDescent="0.25">
      <c r="A40" s="29"/>
      <c r="B40" s="64"/>
      <c r="C40" s="68" t="s">
        <v>80</v>
      </c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17">
        <f>P39*1.2</f>
        <v>6687.3805511999999</v>
      </c>
      <c r="Q40" s="59"/>
      <c r="R40" s="3"/>
    </row>
    <row r="41" spans="1:18" x14ac:dyDescent="0.25">
      <c r="A41" s="14"/>
      <c r="B41" s="18"/>
      <c r="C41" s="70" t="s">
        <v>85</v>
      </c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2"/>
      <c r="P41" s="17">
        <f>P39*1.249279945</f>
        <v>6962.0086726643385</v>
      </c>
      <c r="Q41" s="59"/>
      <c r="R41" s="32"/>
    </row>
    <row r="55" spans="9:9" x14ac:dyDescent="0.25">
      <c r="I55" s="116"/>
    </row>
    <row r="56" spans="9:9" x14ac:dyDescent="0.25">
      <c r="I56" s="116"/>
    </row>
    <row r="57" spans="9:9" x14ac:dyDescent="0.25">
      <c r="I57" s="116"/>
    </row>
    <row r="58" spans="9:9" x14ac:dyDescent="0.25">
      <c r="I58" s="117"/>
    </row>
    <row r="59" spans="9:9" x14ac:dyDescent="0.25">
      <c r="I59" s="117"/>
    </row>
    <row r="60" spans="9:9" x14ac:dyDescent="0.25">
      <c r="I60" s="117"/>
    </row>
    <row r="61" spans="9:9" x14ac:dyDescent="0.25">
      <c r="I61" s="117"/>
    </row>
  </sheetData>
  <mergeCells count="59">
    <mergeCell ref="C12:C14"/>
    <mergeCell ref="B12:B14"/>
    <mergeCell ref="C16:O16"/>
    <mergeCell ref="P3:P4"/>
    <mergeCell ref="C19:O19"/>
    <mergeCell ref="F7:G7"/>
    <mergeCell ref="C8:O8"/>
    <mergeCell ref="C9:O9"/>
    <mergeCell ref="C10:O10"/>
    <mergeCell ref="C17:O17"/>
    <mergeCell ref="C18:O18"/>
    <mergeCell ref="C15:O15"/>
    <mergeCell ref="H12:H14"/>
    <mergeCell ref="E12:E14"/>
    <mergeCell ref="D12:D14"/>
    <mergeCell ref="C6:O6"/>
    <mergeCell ref="C1:P1"/>
    <mergeCell ref="B3:B4"/>
    <mergeCell ref="C3:C4"/>
    <mergeCell ref="D3:D4"/>
    <mergeCell ref="E3:E4"/>
    <mergeCell ref="F3:G4"/>
    <mergeCell ref="H3:H4"/>
    <mergeCell ref="I3:I4"/>
    <mergeCell ref="J3:J4"/>
    <mergeCell ref="K3:K4"/>
    <mergeCell ref="L3:L4"/>
    <mergeCell ref="M3:M4"/>
    <mergeCell ref="N3:N4"/>
    <mergeCell ref="O3:O4"/>
    <mergeCell ref="C24:P24"/>
    <mergeCell ref="B26:B27"/>
    <mergeCell ref="C26:C27"/>
    <mergeCell ref="D26:D27"/>
    <mergeCell ref="E26:E27"/>
    <mergeCell ref="F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C29:O29"/>
    <mergeCell ref="F30:G30"/>
    <mergeCell ref="C31:O31"/>
    <mergeCell ref="C32:O32"/>
    <mergeCell ref="C33:O33"/>
    <mergeCell ref="C39:O39"/>
    <mergeCell ref="C40:O40"/>
    <mergeCell ref="C41:O41"/>
    <mergeCell ref="B35:B36"/>
    <mergeCell ref="C35:C36"/>
    <mergeCell ref="D35:D36"/>
    <mergeCell ref="E35:E36"/>
    <mergeCell ref="H35:H36"/>
    <mergeCell ref="E37:E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H23" sqref="H23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1406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17.85546875" style="30" customWidth="1"/>
    <col min="16" max="16" width="16.5703125" style="2" customWidth="1"/>
    <col min="17" max="17" width="15" style="2" customWidth="1"/>
    <col min="18" max="16384" width="9.140625" style="4"/>
  </cols>
  <sheetData>
    <row r="1" spans="1:17" ht="18.75" x14ac:dyDescent="0.3">
      <c r="A1" s="1"/>
      <c r="B1" s="83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85" t="s">
        <v>2</v>
      </c>
      <c r="B3" s="85" t="s">
        <v>3</v>
      </c>
      <c r="C3" s="85" t="s">
        <v>4</v>
      </c>
      <c r="D3" s="85" t="s">
        <v>5</v>
      </c>
      <c r="E3" s="87" t="s">
        <v>6</v>
      </c>
      <c r="F3" s="88"/>
      <c r="G3" s="87" t="s">
        <v>7</v>
      </c>
      <c r="H3" s="87" t="s">
        <v>8</v>
      </c>
      <c r="I3" s="87" t="s">
        <v>9</v>
      </c>
      <c r="J3" s="90" t="s">
        <v>10</v>
      </c>
      <c r="K3" s="90" t="s">
        <v>11</v>
      </c>
      <c r="L3" s="90" t="s">
        <v>12</v>
      </c>
      <c r="M3" s="90" t="s">
        <v>13</v>
      </c>
      <c r="N3" s="90" t="s">
        <v>14</v>
      </c>
      <c r="O3" s="90" t="s">
        <v>15</v>
      </c>
      <c r="P3" s="10"/>
      <c r="Q3" s="10"/>
    </row>
    <row r="4" spans="1:17" s="9" customFormat="1" x14ac:dyDescent="0.25">
      <c r="A4" s="86"/>
      <c r="B4" s="86"/>
      <c r="C4" s="86"/>
      <c r="D4" s="86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/>
      <c r="O5" s="36"/>
      <c r="P5" s="37"/>
      <c r="Q5" s="37"/>
    </row>
    <row r="6" spans="1:17" s="14" customFormat="1" x14ac:dyDescent="0.25">
      <c r="A6" s="43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12"/>
      <c r="P6" s="13"/>
      <c r="Q6" s="13"/>
    </row>
    <row r="7" spans="1:17" s="14" customFormat="1" x14ac:dyDescent="0.25">
      <c r="A7" s="75" t="s">
        <v>52</v>
      </c>
      <c r="B7" s="73" t="s">
        <v>53</v>
      </c>
      <c r="C7" s="75" t="s">
        <v>22</v>
      </c>
      <c r="D7" s="75" t="s">
        <v>23</v>
      </c>
      <c r="E7" s="80" t="s">
        <v>24</v>
      </c>
      <c r="F7" s="80"/>
      <c r="G7" s="77" t="s">
        <v>25</v>
      </c>
      <c r="H7" s="41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:M15" si="0">J7*K7</f>
        <v>2944</v>
      </c>
      <c r="N7" s="12">
        <v>1.03</v>
      </c>
      <c r="O7" s="17">
        <f t="shared" ref="O7:O15" si="1">M7*N7</f>
        <v>3032.32</v>
      </c>
      <c r="P7" s="32"/>
      <c r="Q7" s="13"/>
    </row>
    <row r="8" spans="1:17" s="14" customFormat="1" ht="63" x14ac:dyDescent="0.25">
      <c r="A8" s="103"/>
      <c r="B8" s="93"/>
      <c r="C8" s="103"/>
      <c r="D8" s="103"/>
      <c r="E8" s="42"/>
      <c r="F8" s="42"/>
      <c r="G8" s="93"/>
      <c r="H8" s="15" t="s">
        <v>54</v>
      </c>
      <c r="I8" s="16" t="s">
        <v>55</v>
      </c>
      <c r="J8" s="12">
        <v>2014</v>
      </c>
      <c r="K8" s="12">
        <v>3.3E-3</v>
      </c>
      <c r="L8" s="12" t="s">
        <v>56</v>
      </c>
      <c r="M8" s="12">
        <f t="shared" si="0"/>
        <v>6.6462000000000003</v>
      </c>
      <c r="N8" s="12">
        <v>1</v>
      </c>
      <c r="O8" s="17">
        <f t="shared" si="1"/>
        <v>6.6462000000000003</v>
      </c>
      <c r="P8" s="32"/>
      <c r="Q8" s="13"/>
    </row>
    <row r="9" spans="1:17" s="14" customFormat="1" ht="47.25" x14ac:dyDescent="0.25">
      <c r="A9" s="103"/>
      <c r="B9" s="93"/>
      <c r="C9" s="103"/>
      <c r="D9" s="103"/>
      <c r="E9" s="42"/>
      <c r="F9" s="42"/>
      <c r="G9" s="93"/>
      <c r="H9" s="15" t="s">
        <v>57</v>
      </c>
      <c r="I9" s="16" t="s">
        <v>58</v>
      </c>
      <c r="J9" s="12">
        <v>611</v>
      </c>
      <c r="K9" s="12">
        <f>0.11</f>
        <v>0.11</v>
      </c>
      <c r="L9" s="12" t="s">
        <v>32</v>
      </c>
      <c r="M9" s="12">
        <f t="shared" si="0"/>
        <v>67.209999999999994</v>
      </c>
      <c r="N9" s="12">
        <v>1</v>
      </c>
      <c r="O9" s="17">
        <f t="shared" si="1"/>
        <v>67.209999999999994</v>
      </c>
      <c r="P9" s="32" t="s">
        <v>59</v>
      </c>
      <c r="Q9" s="13"/>
    </row>
    <row r="10" spans="1:17" s="14" customFormat="1" x14ac:dyDescent="0.25">
      <c r="A10" s="103"/>
      <c r="B10" s="93"/>
      <c r="C10" s="103"/>
      <c r="D10" s="103"/>
      <c r="E10" s="42"/>
      <c r="F10" s="42"/>
      <c r="G10" s="93"/>
      <c r="H10" s="41" t="s">
        <v>60</v>
      </c>
      <c r="I10" s="16" t="s">
        <v>36</v>
      </c>
      <c r="J10" s="12">
        <v>2106</v>
      </c>
      <c r="K10" s="12">
        <f>0.11</f>
        <v>0.11</v>
      </c>
      <c r="L10" s="12" t="s">
        <v>32</v>
      </c>
      <c r="M10" s="12">
        <f t="shared" si="0"/>
        <v>231.66</v>
      </c>
      <c r="N10" s="12">
        <v>1.08</v>
      </c>
      <c r="O10" s="17">
        <f t="shared" si="1"/>
        <v>250.19280000000001</v>
      </c>
      <c r="P10" s="32" t="s">
        <v>37</v>
      </c>
      <c r="Q10" s="13"/>
    </row>
    <row r="11" spans="1:17" s="14" customFormat="1" x14ac:dyDescent="0.25">
      <c r="A11" s="103"/>
      <c r="B11" s="93"/>
      <c r="C11" s="103"/>
      <c r="D11" s="103"/>
      <c r="E11" s="42"/>
      <c r="F11" s="42"/>
      <c r="G11" s="93"/>
      <c r="H11" s="41" t="s">
        <v>60</v>
      </c>
      <c r="I11" s="16" t="s">
        <v>61</v>
      </c>
      <c r="J11" s="12">
        <v>1279</v>
      </c>
      <c r="K11" s="12">
        <f>0.11</f>
        <v>0.11</v>
      </c>
      <c r="L11" s="12" t="s">
        <v>32</v>
      </c>
      <c r="M11" s="12">
        <f t="shared" si="0"/>
        <v>140.69</v>
      </c>
      <c r="N11" s="12">
        <v>1.08</v>
      </c>
      <c r="O11" s="17">
        <f t="shared" si="1"/>
        <v>151.9452</v>
      </c>
      <c r="P11" s="32"/>
      <c r="Q11" s="13"/>
    </row>
    <row r="12" spans="1:17" s="14" customFormat="1" x14ac:dyDescent="0.25">
      <c r="A12" s="103"/>
      <c r="B12" s="93"/>
      <c r="C12" s="103"/>
      <c r="D12" s="103"/>
      <c r="E12" s="42"/>
      <c r="F12" s="42"/>
      <c r="G12" s="93"/>
      <c r="H12" s="41" t="s">
        <v>60</v>
      </c>
      <c r="I12" s="16" t="s">
        <v>62</v>
      </c>
      <c r="J12" s="12">
        <v>1934</v>
      </c>
      <c r="K12" s="12">
        <f>0.044</f>
        <v>4.3999999999999997E-2</v>
      </c>
      <c r="L12" s="12" t="s">
        <v>32</v>
      </c>
      <c r="M12" s="12">
        <f t="shared" si="0"/>
        <v>85.095999999999989</v>
      </c>
      <c r="N12" s="12">
        <v>1.08</v>
      </c>
      <c r="O12" s="17">
        <f t="shared" si="1"/>
        <v>91.903679999999994</v>
      </c>
      <c r="P12" s="32"/>
      <c r="Q12" s="13"/>
    </row>
    <row r="13" spans="1:17" s="14" customFormat="1" x14ac:dyDescent="0.25">
      <c r="A13" s="103"/>
      <c r="B13" s="93"/>
      <c r="C13" s="103"/>
      <c r="D13" s="103"/>
      <c r="E13" s="42"/>
      <c r="F13" s="42"/>
      <c r="G13" s="93"/>
      <c r="H13" s="41" t="s">
        <v>60</v>
      </c>
      <c r="I13" s="16" t="s">
        <v>63</v>
      </c>
      <c r="J13" s="12">
        <v>1009</v>
      </c>
      <c r="K13" s="12">
        <f>0.044</f>
        <v>4.3999999999999997E-2</v>
      </c>
      <c r="L13" s="12" t="s">
        <v>32</v>
      </c>
      <c r="M13" s="12">
        <f t="shared" si="0"/>
        <v>44.396000000000001</v>
      </c>
      <c r="N13" s="12">
        <v>1.08</v>
      </c>
      <c r="O13" s="17">
        <f t="shared" si="1"/>
        <v>47.947680000000005</v>
      </c>
      <c r="P13" s="32"/>
      <c r="Q13" s="13"/>
    </row>
    <row r="14" spans="1:17" s="14" customFormat="1" ht="63" x14ac:dyDescent="0.25">
      <c r="A14" s="103"/>
      <c r="B14" s="93"/>
      <c r="C14" s="103"/>
      <c r="D14" s="103"/>
      <c r="E14" s="42"/>
      <c r="F14" s="42"/>
      <c r="G14" s="93"/>
      <c r="H14" s="41" t="s">
        <v>64</v>
      </c>
      <c r="I14" s="16" t="s">
        <v>65</v>
      </c>
      <c r="J14" s="12">
        <v>2703</v>
      </c>
      <c r="K14" s="12">
        <f>0.11</f>
        <v>0.11</v>
      </c>
      <c r="L14" s="12" t="s">
        <v>32</v>
      </c>
      <c r="M14" s="12">
        <f t="shared" si="0"/>
        <v>297.33</v>
      </c>
      <c r="N14" s="12">
        <v>1</v>
      </c>
      <c r="O14" s="17">
        <f t="shared" si="1"/>
        <v>297.33</v>
      </c>
      <c r="P14" s="32" t="s">
        <v>66</v>
      </c>
      <c r="Q14" s="13"/>
    </row>
    <row r="15" spans="1:17" s="14" customFormat="1" ht="63" x14ac:dyDescent="0.25">
      <c r="A15" s="104"/>
      <c r="B15" s="99"/>
      <c r="C15" s="104"/>
      <c r="D15" s="104"/>
      <c r="E15" s="42"/>
      <c r="F15" s="42"/>
      <c r="G15" s="99"/>
      <c r="H15" s="41" t="s">
        <v>67</v>
      </c>
      <c r="I15" s="16" t="s">
        <v>68</v>
      </c>
      <c r="J15" s="12">
        <v>1.3</v>
      </c>
      <c r="K15" s="12">
        <v>5</v>
      </c>
      <c r="L15" s="12" t="s">
        <v>69</v>
      </c>
      <c r="M15" s="12">
        <f t="shared" si="0"/>
        <v>6.5</v>
      </c>
      <c r="N15" s="12">
        <v>1</v>
      </c>
      <c r="O15" s="17">
        <f t="shared" si="1"/>
        <v>6.5</v>
      </c>
      <c r="P15" s="32" t="s">
        <v>70</v>
      </c>
      <c r="Q15" s="13"/>
    </row>
    <row r="16" spans="1:17" s="14" customFormat="1" x14ac:dyDescent="0.25">
      <c r="A16" s="50"/>
      <c r="B16" s="100" t="s">
        <v>38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2"/>
      <c r="O16" s="17">
        <f>SUM(O7:O15)</f>
        <v>3951.9955600000003</v>
      </c>
      <c r="P16" s="32"/>
      <c r="Q16" s="13"/>
    </row>
    <row r="17" spans="1:17" s="14" customFormat="1" x14ac:dyDescent="0.25">
      <c r="A17" s="18"/>
      <c r="B17" s="81" t="s">
        <v>33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17">
        <f>O16*1.249</f>
        <v>4936.0424544400012</v>
      </c>
      <c r="P17" s="32">
        <v>4609934.6900000004</v>
      </c>
      <c r="Q17" s="13"/>
    </row>
    <row r="18" spans="1:17" s="14" customFormat="1" hidden="1" x14ac:dyDescent="0.25">
      <c r="A18" s="18"/>
      <c r="B18" s="81" t="s">
        <v>30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17">
        <f>O17*0.2</f>
        <v>987.20849088800026</v>
      </c>
      <c r="P18" s="13"/>
      <c r="Q18" s="13"/>
    </row>
    <row r="19" spans="1:17" ht="16.5" hidden="1" thickBot="1" x14ac:dyDescent="0.3">
      <c r="A19" s="19"/>
      <c r="B19" s="82" t="s">
        <v>31</v>
      </c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20">
        <f>O17+O18</f>
        <v>5923.2509453280018</v>
      </c>
      <c r="P19" s="21">
        <f>4050901.2</f>
        <v>4050901.2</v>
      </c>
      <c r="Q19" s="21">
        <f>P19/1.2</f>
        <v>3375751.0000000005</v>
      </c>
    </row>
    <row r="21" spans="1:17" x14ac:dyDescent="0.25">
      <c r="I21" s="51" t="s">
        <v>71</v>
      </c>
      <c r="N21" s="3" t="s">
        <v>72</v>
      </c>
    </row>
  </sheetData>
  <mergeCells count="25"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7:A15"/>
    <mergeCell ref="B7:B15"/>
    <mergeCell ref="C7:C15"/>
    <mergeCell ref="D7:D15"/>
    <mergeCell ref="E7:F7"/>
    <mergeCell ref="G7:G15"/>
    <mergeCell ref="B16:N16"/>
    <mergeCell ref="B17:N17"/>
    <mergeCell ref="B18:N18"/>
    <mergeCell ref="B19:N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opLeftCell="A11" workbookViewId="0">
      <selection activeCell="G5" sqref="G5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4.425781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26.85546875" style="30" customWidth="1"/>
    <col min="16" max="16" width="14.7109375" style="2" customWidth="1"/>
    <col min="17" max="17" width="12.28515625" style="2" customWidth="1"/>
    <col min="18" max="16384" width="9.140625" style="4"/>
  </cols>
  <sheetData>
    <row r="1" spans="1:17" ht="88.5" customHeight="1" x14ac:dyDescent="0.3">
      <c r="A1" s="1"/>
      <c r="B1" s="83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85" t="s">
        <v>2</v>
      </c>
      <c r="B3" s="85" t="s">
        <v>3</v>
      </c>
      <c r="C3" s="85" t="s">
        <v>4</v>
      </c>
      <c r="D3" s="85" t="s">
        <v>5</v>
      </c>
      <c r="E3" s="87" t="s">
        <v>6</v>
      </c>
      <c r="F3" s="88"/>
      <c r="G3" s="87" t="s">
        <v>7</v>
      </c>
      <c r="H3" s="87" t="s">
        <v>8</v>
      </c>
      <c r="I3" s="87" t="s">
        <v>9</v>
      </c>
      <c r="J3" s="90" t="s">
        <v>10</v>
      </c>
      <c r="K3" s="90" t="s">
        <v>11</v>
      </c>
      <c r="L3" s="90" t="s">
        <v>12</v>
      </c>
      <c r="M3" s="90" t="s">
        <v>13</v>
      </c>
      <c r="N3" s="91" t="s">
        <v>14</v>
      </c>
      <c r="O3" s="90" t="s">
        <v>15</v>
      </c>
      <c r="P3" s="10"/>
      <c r="Q3" s="10"/>
    </row>
    <row r="4" spans="1:17" s="9" customFormat="1" ht="88.5" customHeight="1" x14ac:dyDescent="0.25">
      <c r="A4" s="86"/>
      <c r="B4" s="86"/>
      <c r="C4" s="86"/>
      <c r="D4" s="86"/>
      <c r="E4" s="89"/>
      <c r="F4" s="89"/>
      <c r="G4" s="89"/>
      <c r="H4" s="89"/>
      <c r="I4" s="89"/>
      <c r="J4" s="89"/>
      <c r="K4" s="89"/>
      <c r="L4" s="89"/>
      <c r="M4" s="89"/>
      <c r="N4" s="92"/>
      <c r="O4" s="89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>
        <v>12</v>
      </c>
      <c r="O5" s="35">
        <v>13</v>
      </c>
      <c r="P5" s="37"/>
      <c r="Q5" s="37"/>
    </row>
    <row r="6" spans="1:17" s="14" customFormat="1" hidden="1" x14ac:dyDescent="0.25">
      <c r="A6" s="43"/>
      <c r="B6" s="79" t="s">
        <v>19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12"/>
      <c r="P6" s="13"/>
      <c r="Q6" s="13"/>
    </row>
    <row r="7" spans="1:17" s="14" customFormat="1" ht="31.5" hidden="1" x14ac:dyDescent="0.25">
      <c r="A7" s="43" t="s">
        <v>20</v>
      </c>
      <c r="B7" s="39" t="s">
        <v>21</v>
      </c>
      <c r="C7" s="43" t="s">
        <v>22</v>
      </c>
      <c r="D7" s="43" t="s">
        <v>23</v>
      </c>
      <c r="E7" s="80" t="s">
        <v>24</v>
      </c>
      <c r="F7" s="80"/>
      <c r="G7" s="42" t="s">
        <v>25</v>
      </c>
      <c r="H7" s="15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" si="0">J7*K7</f>
        <v>2944</v>
      </c>
      <c r="N7" s="12">
        <v>1.03</v>
      </c>
      <c r="O7" s="17">
        <f>M7*N7</f>
        <v>3032.32</v>
      </c>
      <c r="P7" s="13"/>
      <c r="Q7" s="13"/>
    </row>
    <row r="8" spans="1:17" s="14" customFormat="1" hidden="1" x14ac:dyDescent="0.25">
      <c r="A8" s="18"/>
      <c r="B8" s="81" t="s">
        <v>29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17">
        <f>O7*1.191</f>
        <v>3611.4931200000005</v>
      </c>
      <c r="P8" s="13"/>
      <c r="Q8" s="13"/>
    </row>
    <row r="9" spans="1:17" s="14" customFormat="1" hidden="1" x14ac:dyDescent="0.25">
      <c r="A9" s="18"/>
      <c r="B9" s="81" t="s">
        <v>30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17">
        <f>O8*0.2</f>
        <v>722.29862400000013</v>
      </c>
      <c r="P9" s="13"/>
      <c r="Q9" s="13"/>
    </row>
    <row r="10" spans="1:17" ht="16.5" hidden="1" thickBot="1" x14ac:dyDescent="0.3">
      <c r="A10" s="19"/>
      <c r="B10" s="82" t="s">
        <v>31</v>
      </c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0">
        <f>O8+O9</f>
        <v>4333.791744000001</v>
      </c>
      <c r="P10" s="21">
        <f>4050901.2</f>
        <v>4050901.2</v>
      </c>
      <c r="Q10" s="21">
        <f>P10/1.2</f>
        <v>3375751.0000000005</v>
      </c>
    </row>
    <row r="11" spans="1:17" x14ac:dyDescent="0.25">
      <c r="A11" s="22"/>
      <c r="B11" s="22"/>
      <c r="C11" s="22"/>
      <c r="D11" s="22"/>
      <c r="E11" s="23"/>
      <c r="F11" s="23"/>
      <c r="G11" s="23"/>
      <c r="H11" s="23"/>
      <c r="I11" s="24"/>
      <c r="J11" s="25"/>
      <c r="K11" s="25"/>
      <c r="L11" s="25"/>
      <c r="M11" s="25"/>
      <c r="N11" s="25"/>
      <c r="O11" s="26"/>
    </row>
    <row r="12" spans="1:17" s="29" customFormat="1" ht="39.75" customHeight="1" x14ac:dyDescent="0.25">
      <c r="A12" s="108" t="s">
        <v>49</v>
      </c>
      <c r="B12" s="108" t="s">
        <v>50</v>
      </c>
      <c r="C12" s="108"/>
      <c r="D12" s="110" t="s">
        <v>51</v>
      </c>
      <c r="E12" s="27"/>
      <c r="F12" s="27"/>
      <c r="G12" s="112" t="s">
        <v>34</v>
      </c>
      <c r="H12" s="44"/>
      <c r="I12" s="44"/>
      <c r="J12" s="44"/>
      <c r="K12" s="44"/>
      <c r="L12" s="44"/>
      <c r="M12" s="44"/>
      <c r="N12" s="44"/>
      <c r="O12" s="44"/>
      <c r="P12" s="3" t="s">
        <v>37</v>
      </c>
    </row>
    <row r="13" spans="1:17" s="29" customFormat="1" ht="39.75" customHeight="1" x14ac:dyDescent="0.25">
      <c r="A13" s="108"/>
      <c r="B13" s="108"/>
      <c r="C13" s="108"/>
      <c r="D13" s="110"/>
      <c r="E13" s="27"/>
      <c r="F13" s="27"/>
      <c r="G13" s="113"/>
      <c r="H13" s="45" t="s">
        <v>35</v>
      </c>
      <c r="I13" s="45" t="s">
        <v>36</v>
      </c>
      <c r="J13" s="46">
        <v>2106</v>
      </c>
      <c r="K13" s="47">
        <f>0.892</f>
        <v>0.89200000000000002</v>
      </c>
      <c r="L13" s="47" t="s">
        <v>32</v>
      </c>
      <c r="M13" s="46">
        <f>J13*K13</f>
        <v>1878.5520000000001</v>
      </c>
      <c r="N13" s="47">
        <v>1.08</v>
      </c>
      <c r="O13" s="48">
        <f>M13*N13</f>
        <v>2028.8361600000003</v>
      </c>
      <c r="P13" s="3"/>
    </row>
    <row r="14" spans="1:17" s="29" customFormat="1" ht="39.75" customHeight="1" x14ac:dyDescent="0.25">
      <c r="A14" s="109"/>
      <c r="B14" s="109"/>
      <c r="C14" s="109"/>
      <c r="D14" s="111"/>
      <c r="E14" s="27"/>
      <c r="F14" s="27"/>
      <c r="G14" s="114"/>
      <c r="H14" s="49" t="s">
        <v>39</v>
      </c>
      <c r="I14" s="45" t="s">
        <v>40</v>
      </c>
      <c r="J14" s="46">
        <v>767</v>
      </c>
      <c r="K14" s="46">
        <v>0.19</v>
      </c>
      <c r="L14" s="47" t="s">
        <v>32</v>
      </c>
      <c r="M14" s="46">
        <f t="shared" ref="M14:M17" si="1">J14*K14</f>
        <v>145.72999999999999</v>
      </c>
      <c r="N14" s="47">
        <v>1.44</v>
      </c>
      <c r="O14" s="48">
        <f t="shared" ref="O14:O17" si="2">M14*N14</f>
        <v>209.85119999999998</v>
      </c>
      <c r="P14" s="3"/>
    </row>
    <row r="15" spans="1:17" s="29" customFormat="1" ht="39.75" customHeight="1" x14ac:dyDescent="0.25">
      <c r="A15" s="109"/>
      <c r="B15" s="109"/>
      <c r="C15" s="109"/>
      <c r="D15" s="111"/>
      <c r="E15" s="27"/>
      <c r="F15" s="27"/>
      <c r="G15" s="114"/>
      <c r="H15" s="49" t="s">
        <v>41</v>
      </c>
      <c r="I15" s="45" t="s">
        <v>42</v>
      </c>
      <c r="J15" s="46">
        <v>699</v>
      </c>
      <c r="K15" s="46">
        <v>0.19</v>
      </c>
      <c r="L15" s="47" t="s">
        <v>32</v>
      </c>
      <c r="M15" s="46">
        <f t="shared" si="1"/>
        <v>132.81</v>
      </c>
      <c r="N15" s="47">
        <v>1.04</v>
      </c>
      <c r="O15" s="48">
        <f t="shared" si="2"/>
        <v>138.1224</v>
      </c>
      <c r="P15" s="3"/>
    </row>
    <row r="16" spans="1:17" s="29" customFormat="1" ht="39.75" customHeight="1" x14ac:dyDescent="0.25">
      <c r="A16" s="109"/>
      <c r="B16" s="109"/>
      <c r="C16" s="109"/>
      <c r="D16" s="111"/>
      <c r="E16" s="27"/>
      <c r="F16" s="27"/>
      <c r="G16" s="114"/>
      <c r="H16" s="49" t="s">
        <v>43</v>
      </c>
      <c r="I16" s="45" t="s">
        <v>48</v>
      </c>
      <c r="J16" s="46">
        <v>413</v>
      </c>
      <c r="K16" s="46">
        <v>0.56999999999999995</v>
      </c>
      <c r="L16" s="47" t="s">
        <v>32</v>
      </c>
      <c r="M16" s="46">
        <f t="shared" si="1"/>
        <v>235.40999999999997</v>
      </c>
      <c r="N16" s="47">
        <v>1.04</v>
      </c>
      <c r="O16" s="48">
        <f t="shared" si="2"/>
        <v>244.82639999999998</v>
      </c>
      <c r="P16" s="3" t="s">
        <v>47</v>
      </c>
    </row>
    <row r="17" spans="1:17" s="29" customFormat="1" ht="57.75" customHeight="1" x14ac:dyDescent="0.25">
      <c r="A17" s="109"/>
      <c r="B17" s="109"/>
      <c r="C17" s="109"/>
      <c r="D17" s="111"/>
      <c r="E17" s="27"/>
      <c r="F17" s="27"/>
      <c r="G17" s="115"/>
      <c r="H17" s="49" t="s">
        <v>44</v>
      </c>
      <c r="I17" s="45" t="s">
        <v>45</v>
      </c>
      <c r="J17" s="46">
        <v>2.2000000000000002</v>
      </c>
      <c r="K17" s="47">
        <v>81</v>
      </c>
      <c r="L17" s="47" t="s">
        <v>46</v>
      </c>
      <c r="M17" s="46">
        <f t="shared" si="1"/>
        <v>178.20000000000002</v>
      </c>
      <c r="N17" s="47">
        <v>1.04</v>
      </c>
      <c r="O17" s="48">
        <f t="shared" si="2"/>
        <v>185.32800000000003</v>
      </c>
      <c r="P17" s="3"/>
    </row>
    <row r="18" spans="1:17" s="29" customFormat="1" ht="39.75" customHeight="1" x14ac:dyDescent="0.25">
      <c r="A18" s="39"/>
      <c r="B18" s="105" t="s">
        <v>38</v>
      </c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7"/>
      <c r="O18" s="17">
        <f>O13+O14+O15+O16+O17</f>
        <v>2806.9641600000004</v>
      </c>
      <c r="P18" s="3"/>
    </row>
    <row r="19" spans="1:17" s="14" customFormat="1" ht="42" customHeight="1" x14ac:dyDescent="0.25">
      <c r="A19" s="18"/>
      <c r="B19" s="94" t="s">
        <v>33</v>
      </c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6"/>
      <c r="O19" s="17">
        <f>O18*1.249</f>
        <v>3505.8982358400008</v>
      </c>
      <c r="P19" s="32">
        <v>1990862.33</v>
      </c>
      <c r="Q19" s="13"/>
    </row>
    <row r="20" spans="1:17" s="14" customFormat="1" hidden="1" x14ac:dyDescent="0.25">
      <c r="A20" s="18"/>
      <c r="B20" s="81" t="s">
        <v>30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17">
        <f>O19*0.2</f>
        <v>701.1796471680002</v>
      </c>
      <c r="P20" s="13"/>
      <c r="Q20" s="13"/>
    </row>
    <row r="21" spans="1:17" ht="16.5" hidden="1" thickBot="1" x14ac:dyDescent="0.3">
      <c r="A21" s="19"/>
      <c r="B21" s="82" t="s">
        <v>31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20">
        <f>O19+O20</f>
        <v>4207.0778830080008</v>
      </c>
      <c r="P21" s="21"/>
      <c r="Q21" s="21"/>
    </row>
  </sheetData>
  <mergeCells count="29"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A12:A17"/>
    <mergeCell ref="B12:B17"/>
    <mergeCell ref="C12:C17"/>
    <mergeCell ref="D12:D17"/>
    <mergeCell ref="G12:G17"/>
    <mergeCell ref="B18:N18"/>
    <mergeCell ref="B19:N19"/>
    <mergeCell ref="B20:N20"/>
    <mergeCell ref="B21:N21"/>
    <mergeCell ref="E7:F7"/>
    <mergeCell ref="B8:N8"/>
    <mergeCell ref="B9:N9"/>
    <mergeCell ref="B10:N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13" workbookViewId="0">
      <selection activeCell="I21" sqref="I21"/>
    </sheetView>
  </sheetViews>
  <sheetFormatPr defaultRowHeight="15" x14ac:dyDescent="0.25"/>
  <cols>
    <col min="1" max="1" width="22" customWidth="1"/>
    <col min="2" max="2" width="25" customWidth="1"/>
    <col min="3" max="3" width="27.7109375" customWidth="1"/>
    <col min="4" max="6" width="17.42578125" customWidth="1"/>
    <col min="8" max="11" width="19.28515625" customWidth="1"/>
    <col min="12" max="12" width="9" customWidth="1"/>
  </cols>
  <sheetData>
    <row r="1" spans="1:6" ht="31.5" customHeight="1" thickBot="1" x14ac:dyDescent="0.3">
      <c r="A1" s="123" t="s">
        <v>86</v>
      </c>
      <c r="B1" s="123" t="s">
        <v>95</v>
      </c>
      <c r="C1" s="127" t="s">
        <v>87</v>
      </c>
      <c r="D1" s="126"/>
      <c r="E1" s="126"/>
      <c r="F1" s="128"/>
    </row>
    <row r="2" spans="1:6" ht="16.5" thickBot="1" x14ac:dyDescent="0.3">
      <c r="A2" s="124"/>
      <c r="B2" s="124"/>
      <c r="C2" s="118">
        <v>1</v>
      </c>
      <c r="D2" s="118">
        <v>2</v>
      </c>
      <c r="E2" s="118">
        <v>3</v>
      </c>
      <c r="F2" s="118">
        <v>4</v>
      </c>
    </row>
    <row r="3" spans="1:6" ht="16.5" thickBot="1" x14ac:dyDescent="0.3">
      <c r="A3" s="124"/>
      <c r="B3" s="124"/>
      <c r="C3" s="127" t="s">
        <v>96</v>
      </c>
      <c r="D3" s="126"/>
      <c r="E3" s="126"/>
      <c r="F3" s="128"/>
    </row>
    <row r="4" spans="1:6" ht="110.25" x14ac:dyDescent="0.25">
      <c r="A4" s="124"/>
      <c r="B4" s="124"/>
      <c r="C4" s="119" t="s">
        <v>97</v>
      </c>
      <c r="D4" s="119" t="s">
        <v>99</v>
      </c>
      <c r="E4" s="123" t="s">
        <v>100</v>
      </c>
      <c r="F4" s="123" t="s">
        <v>101</v>
      </c>
    </row>
    <row r="5" spans="1:6" ht="32.25" thickBot="1" x14ac:dyDescent="0.3">
      <c r="A5" s="125"/>
      <c r="B5" s="125"/>
      <c r="C5" s="118" t="s">
        <v>98</v>
      </c>
      <c r="D5" s="118" t="s">
        <v>98</v>
      </c>
      <c r="E5" s="125"/>
      <c r="F5" s="125"/>
    </row>
    <row r="6" spans="1:6" ht="32.25" thickBot="1" x14ac:dyDescent="0.3">
      <c r="A6" s="120" t="s">
        <v>102</v>
      </c>
      <c r="B6" s="118">
        <v>0.4</v>
      </c>
      <c r="C6" s="118">
        <v>499</v>
      </c>
      <c r="D6" s="118">
        <v>798</v>
      </c>
      <c r="E6" s="118" t="s">
        <v>90</v>
      </c>
      <c r="F6" s="118" t="s">
        <v>90</v>
      </c>
    </row>
    <row r="7" spans="1:6" ht="32.25" thickBot="1" x14ac:dyDescent="0.3">
      <c r="A7" s="120" t="s">
        <v>103</v>
      </c>
      <c r="B7" s="121">
        <v>43983</v>
      </c>
      <c r="C7" s="118">
        <v>767</v>
      </c>
      <c r="D7" s="122">
        <v>1151</v>
      </c>
      <c r="E7" s="118" t="s">
        <v>90</v>
      </c>
      <c r="F7" s="118" t="s">
        <v>90</v>
      </c>
    </row>
    <row r="8" spans="1:6" ht="32.25" thickBot="1" x14ac:dyDescent="0.3">
      <c r="A8" s="120" t="s">
        <v>104</v>
      </c>
      <c r="B8" s="118">
        <v>35</v>
      </c>
      <c r="C8" s="122">
        <v>2158</v>
      </c>
      <c r="D8" s="122">
        <v>2997</v>
      </c>
      <c r="E8" s="118" t="s">
        <v>90</v>
      </c>
      <c r="F8" s="118" t="s">
        <v>90</v>
      </c>
    </row>
    <row r="9" spans="1:6" ht="32.25" thickBot="1" x14ac:dyDescent="0.3">
      <c r="A9" s="120" t="s">
        <v>105</v>
      </c>
      <c r="B9" s="118" t="s">
        <v>89</v>
      </c>
      <c r="C9" s="122">
        <v>2267</v>
      </c>
      <c r="D9" s="122">
        <v>3392</v>
      </c>
      <c r="E9" s="122">
        <v>5086</v>
      </c>
      <c r="F9" s="122">
        <v>6612</v>
      </c>
    </row>
    <row r="10" spans="1:6" ht="32.25" thickBot="1" x14ac:dyDescent="0.3">
      <c r="A10" s="120" t="s">
        <v>106</v>
      </c>
      <c r="B10" s="118">
        <v>220</v>
      </c>
      <c r="C10" s="122">
        <v>4684</v>
      </c>
      <c r="D10" s="122">
        <v>7962</v>
      </c>
      <c r="E10" s="122">
        <v>9600</v>
      </c>
      <c r="F10" s="122">
        <v>12480</v>
      </c>
    </row>
    <row r="11" spans="1:6" ht="32.25" thickBot="1" x14ac:dyDescent="0.3">
      <c r="A11" s="120" t="s">
        <v>107</v>
      </c>
      <c r="B11" s="118">
        <v>330</v>
      </c>
      <c r="C11" s="122">
        <v>4966</v>
      </c>
      <c r="D11" s="122">
        <v>8442</v>
      </c>
      <c r="E11" s="122">
        <v>9944</v>
      </c>
      <c r="F11" s="122">
        <v>12927</v>
      </c>
    </row>
    <row r="12" spans="1:6" ht="32.25" thickBot="1" x14ac:dyDescent="0.3">
      <c r="A12" s="120" t="s">
        <v>108</v>
      </c>
      <c r="B12" s="118">
        <v>500</v>
      </c>
      <c r="C12" s="122">
        <v>8944</v>
      </c>
      <c r="D12" s="122">
        <v>15205</v>
      </c>
      <c r="E12" s="122">
        <v>13446</v>
      </c>
      <c r="F12" s="122">
        <v>17480</v>
      </c>
    </row>
    <row r="13" spans="1:6" ht="32.25" thickBot="1" x14ac:dyDescent="0.3">
      <c r="A13" s="120" t="s">
        <v>109</v>
      </c>
      <c r="B13" s="118">
        <v>750</v>
      </c>
      <c r="C13" s="122">
        <v>20467</v>
      </c>
      <c r="D13" s="118" t="s">
        <v>90</v>
      </c>
      <c r="E13" s="118" t="s">
        <v>90</v>
      </c>
      <c r="F13" s="118" t="s">
        <v>90</v>
      </c>
    </row>
    <row r="15" spans="1:6" ht="15.75" thickBot="1" x14ac:dyDescent="0.3"/>
    <row r="16" spans="1:6" ht="16.5" thickBot="1" x14ac:dyDescent="0.3">
      <c r="A16" s="123"/>
      <c r="B16" s="123"/>
      <c r="C16" s="127"/>
      <c r="D16" s="126"/>
      <c r="E16" s="126"/>
      <c r="F16" s="128"/>
    </row>
    <row r="17" spans="1:11" ht="63" customHeight="1" thickBot="1" x14ac:dyDescent="0.3">
      <c r="A17" s="124"/>
      <c r="B17" s="124"/>
      <c r="C17" s="118"/>
      <c r="D17" s="118"/>
      <c r="E17" s="118"/>
      <c r="F17" s="118"/>
      <c r="H17" s="123" t="s">
        <v>86</v>
      </c>
      <c r="I17" s="123" t="s">
        <v>88</v>
      </c>
      <c r="J17" s="127" t="s">
        <v>87</v>
      </c>
      <c r="K17" s="128"/>
    </row>
    <row r="18" spans="1:11" ht="16.5" thickBot="1" x14ac:dyDescent="0.3">
      <c r="A18" s="124"/>
      <c r="B18" s="124"/>
      <c r="C18" s="127"/>
      <c r="D18" s="126"/>
      <c r="E18" s="126"/>
      <c r="F18" s="128"/>
      <c r="H18" s="124"/>
      <c r="I18" s="124"/>
      <c r="J18" s="118">
        <v>1</v>
      </c>
      <c r="K18" s="118">
        <v>2</v>
      </c>
    </row>
    <row r="19" spans="1:11" ht="31.5" customHeight="1" thickBot="1" x14ac:dyDescent="0.3">
      <c r="A19" s="125"/>
      <c r="B19" s="125"/>
      <c r="C19" s="118"/>
      <c r="D19" s="118"/>
      <c r="E19" s="118"/>
      <c r="F19" s="118"/>
      <c r="H19" s="124"/>
      <c r="I19" s="124"/>
      <c r="J19" s="127" t="s">
        <v>96</v>
      </c>
      <c r="K19" s="128"/>
    </row>
    <row r="20" spans="1:11" ht="111" thickBot="1" x14ac:dyDescent="0.3">
      <c r="A20" s="120"/>
      <c r="B20" s="118"/>
      <c r="C20" s="118"/>
      <c r="D20" s="118"/>
      <c r="E20" s="118"/>
      <c r="F20" s="118"/>
      <c r="H20" s="125"/>
      <c r="I20" s="125"/>
      <c r="J20" s="118" t="s">
        <v>128</v>
      </c>
      <c r="K20" s="118" t="s">
        <v>129</v>
      </c>
    </row>
    <row r="21" spans="1:11" ht="32.25" thickBot="1" x14ac:dyDescent="0.3">
      <c r="A21" s="120"/>
      <c r="B21" s="121"/>
      <c r="C21" s="118"/>
      <c r="D21" s="118"/>
      <c r="E21" s="118"/>
      <c r="F21" s="118"/>
      <c r="H21" s="120" t="s">
        <v>130</v>
      </c>
      <c r="I21" s="118">
        <v>0.4</v>
      </c>
      <c r="J21" s="118">
        <v>12</v>
      </c>
      <c r="K21" s="118" t="s">
        <v>90</v>
      </c>
    </row>
    <row r="22" spans="1:11" ht="32.25" thickBot="1" x14ac:dyDescent="0.3">
      <c r="A22" s="120"/>
      <c r="B22" s="118"/>
      <c r="C22" s="122"/>
      <c r="D22" s="122"/>
      <c r="E22" s="118"/>
      <c r="F22" s="118"/>
      <c r="H22" s="120" t="s">
        <v>131</v>
      </c>
      <c r="I22" s="121">
        <v>43983</v>
      </c>
      <c r="J22" s="118">
        <v>17</v>
      </c>
      <c r="K22" s="118" t="s">
        <v>90</v>
      </c>
    </row>
    <row r="23" spans="1:11" ht="32.25" thickBot="1" x14ac:dyDescent="0.3">
      <c r="A23" s="120"/>
      <c r="B23" s="118"/>
      <c r="C23" s="122"/>
      <c r="D23" s="122"/>
      <c r="E23" s="122"/>
      <c r="F23" s="122"/>
      <c r="H23" s="120" t="s">
        <v>132</v>
      </c>
      <c r="I23" s="118" t="s">
        <v>133</v>
      </c>
      <c r="J23" s="118">
        <v>101</v>
      </c>
      <c r="K23" s="118">
        <v>198</v>
      </c>
    </row>
    <row r="24" spans="1:11" ht="16.5" thickBot="1" x14ac:dyDescent="0.3">
      <c r="A24" s="120"/>
      <c r="B24" s="118"/>
      <c r="C24" s="122"/>
      <c r="D24" s="122"/>
      <c r="E24" s="122"/>
      <c r="F24" s="122"/>
    </row>
    <row r="25" spans="1:11" ht="16.5" thickBot="1" x14ac:dyDescent="0.3">
      <c r="A25" s="120"/>
      <c r="B25" s="118"/>
      <c r="C25" s="122"/>
      <c r="D25" s="122"/>
      <c r="E25" s="122"/>
      <c r="F25" s="122"/>
    </row>
    <row r="26" spans="1:11" ht="16.5" thickBot="1" x14ac:dyDescent="0.3">
      <c r="A26" s="120"/>
      <c r="B26" s="118"/>
      <c r="C26" s="122"/>
      <c r="D26" s="122"/>
      <c r="E26" s="122"/>
      <c r="F26" s="122"/>
    </row>
    <row r="27" spans="1:11" ht="16.5" thickBot="1" x14ac:dyDescent="0.3">
      <c r="A27" s="120"/>
      <c r="B27" s="118"/>
      <c r="C27" s="122"/>
      <c r="D27" s="118"/>
      <c r="E27" s="118"/>
      <c r="F27" s="118"/>
    </row>
    <row r="30" spans="1:11" ht="15.75" thickBot="1" x14ac:dyDescent="0.3"/>
    <row r="31" spans="1:11" ht="15.75" customHeight="1" x14ac:dyDescent="0.25">
      <c r="A31" s="123" t="s">
        <v>86</v>
      </c>
      <c r="B31" s="123" t="s">
        <v>111</v>
      </c>
      <c r="C31" s="123" t="s">
        <v>112</v>
      </c>
    </row>
    <row r="32" spans="1:11" ht="15.75" thickBot="1" x14ac:dyDescent="0.3">
      <c r="A32" s="125"/>
      <c r="B32" s="125"/>
      <c r="C32" s="125"/>
    </row>
    <row r="33" spans="1:3" ht="16.5" thickBot="1" x14ac:dyDescent="0.3">
      <c r="A33" s="120" t="s">
        <v>113</v>
      </c>
      <c r="B33" s="118" t="s">
        <v>114</v>
      </c>
      <c r="C33" s="118">
        <v>341</v>
      </c>
    </row>
    <row r="34" spans="1:3" ht="16.5" thickBot="1" x14ac:dyDescent="0.3">
      <c r="A34" s="120" t="s">
        <v>115</v>
      </c>
      <c r="B34" s="118">
        <v>95</v>
      </c>
      <c r="C34" s="118">
        <v>431</v>
      </c>
    </row>
    <row r="35" spans="1:3" ht="16.5" thickBot="1" x14ac:dyDescent="0.3">
      <c r="A35" s="120" t="s">
        <v>116</v>
      </c>
      <c r="B35" s="118">
        <v>120</v>
      </c>
      <c r="C35" s="118">
        <v>503</v>
      </c>
    </row>
    <row r="36" spans="1:3" ht="16.5" thickBot="1" x14ac:dyDescent="0.3">
      <c r="A36" s="120" t="s">
        <v>117</v>
      </c>
      <c r="B36" s="118">
        <v>150</v>
      </c>
      <c r="C36" s="118">
        <v>583</v>
      </c>
    </row>
    <row r="37" spans="1:3" ht="16.5" thickBot="1" x14ac:dyDescent="0.3">
      <c r="A37" s="120" t="s">
        <v>118</v>
      </c>
      <c r="B37" s="118">
        <v>185</v>
      </c>
      <c r="C37" s="118">
        <v>716</v>
      </c>
    </row>
    <row r="38" spans="1:3" ht="16.5" thickBot="1" x14ac:dyDescent="0.3">
      <c r="A38" s="120" t="s">
        <v>119</v>
      </c>
      <c r="B38" s="118">
        <v>240</v>
      </c>
      <c r="C38" s="118">
        <v>895</v>
      </c>
    </row>
    <row r="39" spans="1:3" ht="16.5" thickBot="1" x14ac:dyDescent="0.3">
      <c r="A39" s="120" t="s">
        <v>120</v>
      </c>
      <c r="B39" s="118">
        <v>300</v>
      </c>
      <c r="C39" s="122">
        <v>1125</v>
      </c>
    </row>
    <row r="40" spans="1:3" ht="16.5" thickBot="1" x14ac:dyDescent="0.3">
      <c r="A40" s="120" t="s">
        <v>121</v>
      </c>
      <c r="B40" s="118">
        <v>330</v>
      </c>
      <c r="C40" s="122">
        <v>1168</v>
      </c>
    </row>
    <row r="41" spans="1:3" ht="16.5" thickBot="1" x14ac:dyDescent="0.3">
      <c r="A41" s="120" t="s">
        <v>122</v>
      </c>
      <c r="B41" s="118" t="s">
        <v>123</v>
      </c>
      <c r="C41" s="122">
        <v>1225</v>
      </c>
    </row>
    <row r="42" spans="1:3" ht="16.5" thickBot="1" x14ac:dyDescent="0.3">
      <c r="A42" s="120" t="s">
        <v>124</v>
      </c>
      <c r="B42" s="118" t="s">
        <v>125</v>
      </c>
      <c r="C42" s="122">
        <v>1577</v>
      </c>
    </row>
    <row r="43" spans="1:3" ht="16.5" thickBot="1" x14ac:dyDescent="0.3">
      <c r="A43" s="120" t="s">
        <v>126</v>
      </c>
      <c r="B43" s="118" t="s">
        <v>127</v>
      </c>
      <c r="C43" s="122">
        <v>1930</v>
      </c>
    </row>
    <row r="44" spans="1:3" x14ac:dyDescent="0.25">
      <c r="A44" s="129"/>
    </row>
  </sheetData>
  <mergeCells count="17">
    <mergeCell ref="H17:H20"/>
    <mergeCell ref="I17:I20"/>
    <mergeCell ref="J17:K17"/>
    <mergeCell ref="J19:K19"/>
    <mergeCell ref="A16:A19"/>
    <mergeCell ref="B16:B19"/>
    <mergeCell ref="C16:F16"/>
    <mergeCell ref="C18:F18"/>
    <mergeCell ref="A31:A32"/>
    <mergeCell ref="B31:B32"/>
    <mergeCell ref="C31:C32"/>
    <mergeCell ref="A1:A5"/>
    <mergeCell ref="B1:B5"/>
    <mergeCell ref="C1:F1"/>
    <mergeCell ref="C3:F3"/>
    <mergeCell ref="E4:E5"/>
    <mergeCell ref="F4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К_012</vt:lpstr>
      <vt:lpstr>Лист1</vt:lpstr>
      <vt:lpstr>Лист2</vt:lpstr>
      <vt:lpstr>Лист4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2022-02-01T05:32:17Z</dcterms:created>
  <dcterms:modified xsi:type="dcterms:W3CDTF">2023-02-22T04:49:29Z</dcterms:modified>
</cp:coreProperties>
</file>