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 activeTab="3"/>
  </bookViews>
  <sheets>
    <sheet name="М_010 25" sheetId="14" r:id="rId1"/>
    <sheet name="М_010  29" sheetId="18" r:id="rId2"/>
    <sheet name="М_010 32" sheetId="15" r:id="rId3"/>
    <sheet name="М_010 33" sheetId="19" r:id="rId4"/>
    <sheet name="Лист1" sheetId="20" r:id="rId5"/>
  </sheets>
  <calcPr calcId="145621"/>
</workbook>
</file>

<file path=xl/calcChain.xml><?xml version="1.0" encoding="utf-8"?>
<calcChain xmlns="http://schemas.openxmlformats.org/spreadsheetml/2006/main">
  <c r="F3" i="20" l="1"/>
  <c r="F4" i="20"/>
  <c r="F2" i="20"/>
  <c r="O21" i="14" l="1"/>
  <c r="M16" i="19" l="1"/>
  <c r="O16" i="19" s="1"/>
  <c r="G26" i="19" l="1"/>
  <c r="G27" i="19" s="1"/>
  <c r="G25" i="19"/>
  <c r="M18" i="19"/>
  <c r="O18" i="19" s="1"/>
  <c r="M17" i="19"/>
  <c r="O17" i="19" s="1"/>
  <c r="M15" i="19"/>
  <c r="O15" i="19" s="1"/>
  <c r="M14" i="19"/>
  <c r="O14" i="19" s="1"/>
  <c r="P12" i="19"/>
  <c r="M9" i="19"/>
  <c r="O9" i="19" s="1"/>
  <c r="O10" i="19" s="1"/>
  <c r="G26" i="18"/>
  <c r="G27" i="18" s="1"/>
  <c r="G25" i="18"/>
  <c r="M18" i="18"/>
  <c r="O18" i="18" s="1"/>
  <c r="M17" i="18"/>
  <c r="O17" i="18" s="1"/>
  <c r="M16" i="18"/>
  <c r="O16" i="18" s="1"/>
  <c r="M15" i="18"/>
  <c r="O15" i="18" s="1"/>
  <c r="M14" i="18"/>
  <c r="O14" i="18" s="1"/>
  <c r="O19" i="18" s="1"/>
  <c r="P12" i="18"/>
  <c r="O10" i="18"/>
  <c r="O9" i="18"/>
  <c r="M9" i="18"/>
  <c r="O19" i="19" l="1"/>
  <c r="O21" i="19" s="1"/>
  <c r="O11" i="19"/>
  <c r="O12" i="19" s="1"/>
  <c r="O11" i="18"/>
  <c r="O12" i="18" s="1"/>
  <c r="G27" i="15"/>
  <c r="G28" i="15" s="1"/>
  <c r="G26" i="15"/>
  <c r="M17" i="15"/>
  <c r="O17" i="15" s="1"/>
  <c r="M16" i="15"/>
  <c r="O16" i="15" s="1"/>
  <c r="M15" i="15"/>
  <c r="O15" i="15" s="1"/>
  <c r="M14" i="15"/>
  <c r="O14" i="15" s="1"/>
  <c r="P12" i="15"/>
  <c r="O9" i="15"/>
  <c r="O10" i="15" s="1"/>
  <c r="M9" i="15"/>
  <c r="O20" i="19" l="1"/>
  <c r="O11" i="15"/>
  <c r="O12" i="15"/>
  <c r="O18" i="15"/>
  <c r="O20" i="15" s="1"/>
  <c r="O22" i="19" l="1"/>
  <c r="O23" i="19" s="1"/>
  <c r="O19" i="15"/>
  <c r="M17" i="14"/>
  <c r="O17" i="14" s="1"/>
  <c r="M18" i="14"/>
  <c r="O18" i="14" s="1"/>
  <c r="M16" i="14"/>
  <c r="O16" i="14" s="1"/>
  <c r="O21" i="15" l="1"/>
  <c r="O22" i="15" s="1"/>
  <c r="G26" i="14"/>
  <c r="G27" i="14" s="1"/>
  <c r="G25" i="14"/>
  <c r="M15" i="14"/>
  <c r="O15" i="14" s="1"/>
  <c r="M14" i="14"/>
  <c r="O14" i="14" s="1"/>
  <c r="P12" i="14"/>
  <c r="M9" i="14"/>
  <c r="O9" i="14" s="1"/>
  <c r="O10" i="14" s="1"/>
  <c r="O19" i="14" l="1"/>
  <c r="O11" i="14"/>
  <c r="O12" i="14" s="1"/>
  <c r="O20" i="14" l="1"/>
  <c r="O22" i="14" l="1"/>
  <c r="O23" i="14" s="1"/>
  <c r="O20" i="18" l="1"/>
  <c r="O21" i="18" s="1"/>
  <c r="O22" i="18" l="1"/>
  <c r="O23" i="18" s="1"/>
</calcChain>
</file>

<file path=xl/sharedStrings.xml><?xml version="1.0" encoding="utf-8"?>
<sst xmlns="http://schemas.openxmlformats.org/spreadsheetml/2006/main" count="274" uniqueCount="87">
  <si>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</si>
  <si>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</si>
  <si>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</si>
  <si>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</si>
  <si>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</si>
  <si>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</si>
  <si>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</si>
  <si>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</si>
  <si>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</si>
  <si>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</si>
  <si>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</si>
  <si>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</si>
  <si>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</si>
  <si>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</si>
  <si>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</si>
  <si>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</si>
  <si>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</si>
  <si>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</si>
  <si>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</si>
  <si>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</si>
  <si>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</si>
  <si>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</si>
  <si>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</si>
  <si>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</si>
  <si>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</si>
  <si>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</si>
  <si>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</si>
  <si>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</si>
  <si>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</si>
  <si>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</si>
  <si>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</si>
  <si>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</si>
  <si>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Ведомость объемов работ на строительство ВЛ</t>
  </si>
  <si>
    <t>км</t>
  </si>
  <si>
    <t>Строительно-монтажные работы без опор и провода</t>
  </si>
  <si>
    <t>Л1-01-1</t>
  </si>
  <si>
    <t>стр.88</t>
  </si>
  <si>
    <t>стр.94</t>
  </si>
  <si>
    <t>Итого:</t>
  </si>
  <si>
    <t>1,068</t>
  </si>
  <si>
    <t>1,062</t>
  </si>
  <si>
    <t>1,051</t>
  </si>
  <si>
    <t>1,048</t>
  </si>
  <si>
    <t>Итого с НДС:</t>
  </si>
  <si>
    <t>установка опор</t>
  </si>
  <si>
    <t>Л3-01-1</t>
  </si>
  <si>
    <t>стр.90</t>
  </si>
  <si>
    <t>М_010</t>
  </si>
  <si>
    <t xml:space="preserve">Провод самонесущий изолированный СИП-2    3х70+1х70-0,6/1,0
------------------------------------------------------
1000 м
 </t>
  </si>
  <si>
    <t xml:space="preserve">Провод самонесущий изолированный СИП-4 2х16
------------------------------------------------------
1000 м
 </t>
  </si>
  <si>
    <t xml:space="preserve">Провод самонесущий изолированный СИП-4 4х16-0,6/1
------------------------------------------------------
1000 м
 </t>
  </si>
  <si>
    <t>1,240 км</t>
  </si>
  <si>
    <t>Провод самонесущий изолированный СИП-2    3х70+1х70-0,6/1,0</t>
  </si>
  <si>
    <t>Провод самонесущий изолированный СИП-4 2х16</t>
  </si>
  <si>
    <t>Провод самонесущий изолированный СИП-4 4х16-0,6/1</t>
  </si>
  <si>
    <t>Л7-35-2</t>
  </si>
  <si>
    <t>Л7-33-2</t>
  </si>
  <si>
    <t>ё</t>
  </si>
  <si>
    <t>на   модернизацию ВЛИ-0,4кВ, п.Самусь, от ТП У-14-6 ф 1.  (замена опор и провода на СИП)</t>
  </si>
  <si>
    <t xml:space="preserve">Провод самонесущий изолированный СИП-2 3х35+1х50-0,6/1
------------------------------------------------------
1000 м
 </t>
  </si>
  <si>
    <t>1,5645
------------------
1490*1,05/1000</t>
  </si>
  <si>
    <t>0,315
------------------
(300*1,05) / 1000</t>
  </si>
  <si>
    <t>0,84
------------------
800*1,05/1000</t>
  </si>
  <si>
    <t>0,147
------------------
140*1,05/1000</t>
  </si>
  <si>
    <t>Провод самонесущий изолированный СИП-2 3х35+1х50-0,6/1</t>
  </si>
  <si>
    <t>Л7-36-4</t>
  </si>
  <si>
    <t>2,730 км</t>
  </si>
  <si>
    <t>на   модернизацию ВЛ-0,4кВ, ул.Семиозерская, дер.Семиозерки, от ТП У-1-9 ф 3 (замена опор и провода на СИП)</t>
  </si>
  <si>
    <t>Провод самонесущий изолированный СИП-2 3х50+1х50-0,6/1</t>
  </si>
  <si>
    <t>Л7-37-4</t>
  </si>
  <si>
    <t>2024</t>
  </si>
  <si>
    <t>2025</t>
  </si>
  <si>
    <t>2026</t>
  </si>
  <si>
    <t>2027</t>
  </si>
  <si>
    <t>2023</t>
  </si>
  <si>
    <t>1,308</t>
  </si>
  <si>
    <t>1,047</t>
  </si>
  <si>
    <t>1,369</t>
  </si>
  <si>
    <t>1,433</t>
  </si>
  <si>
    <t>1,501</t>
  </si>
  <si>
    <t>1,572</t>
  </si>
  <si>
    <t>Индекс-дефлятор 2027г. к 2018г. (1,068х1,062х1,051*1,048*1,047*1,047*1,047=1,572) (Прогноз социально-экономического развития РФ на период до 2036 года от 26.09.20 Министерство экономического развития РФ)</t>
  </si>
  <si>
    <t>Индекс-дефлятор 2025г. к 2018г. (1,068х1,062х1,051*1,048*1,047=1,434) (Прогноз социально-экономического развития РФ на период до 2036 года от 26.09.20 Министерство экономического развития РФ)</t>
  </si>
  <si>
    <t>Индекс-дефлятор 2026г. к 2018г. (1,068х1,062х1,051*1,048*1,047*1,047*1,047=1,501) (Прогноз социально-экономического развития РФ на период до 2036 года от 26.09.20 Министерство экономического развития РФ)</t>
  </si>
  <si>
    <t>1,050 км</t>
  </si>
  <si>
    <t>1,300 км</t>
  </si>
  <si>
    <t>на   модернизацию ВЛ-0,4кВ от ТП У-1-5 ф.1 (замена опор и провода на СИП)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</si>
</sst>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00"/>
    <numFmt numFmtId="166" formatCode="#,##0.00\ &quot;₽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Protection="0">
      <alignment horizontal="right" indent="1"/>
    </xf>
    <xf numFmtId="0" fontId="5" fillId="0" borderId="0">
      <alignment horizontal="right" vertical="top" wrapText="1"/>
    </xf>
  </cellStyleXfs>
  <cellXfs count="100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164" fontId="1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/>
    </xf>
    <xf numFmtId="0" fontId="7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66" fontId="7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/>
    </xf>
    <xf numFmtId="164" fontId="8" fillId="0" borderId="0" xfId="2" applyNumberFormat="1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1" fillId="0" borderId="6" xfId="0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3" fillId="0" borderId="1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</cellXfs>
  <cellStyles count="3">
    <cellStyle name="Итоги" xfId="2"/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pane ySplit="12" topLeftCell="A13" activePane="bottomLeft" state="frozen"/>
      <selection pane="bottomLeft" activeCell="B1" sqref="B1:O1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5" customWidth="1"/>
    <col min="11" max="11" width="10.140625" style="35" customWidth="1"/>
    <col min="12" max="12" width="9.85546875" style="35" customWidth="1"/>
    <col min="13" max="13" width="13.5703125" style="35" customWidth="1"/>
    <col min="14" max="14" width="31" style="35" customWidth="1"/>
    <col min="15" max="15" width="19.140625" style="35" customWidth="1"/>
    <col min="16" max="16" width="5.85546875" style="2" customWidth="1"/>
    <col min="17" max="17" width="16.28515625" style="3" customWidth="1"/>
    <col min="18" max="16384" width="9.140625" style="4"/>
  </cols>
  <sheetData>
    <row r="1" spans="1:17" ht="54" customHeight="1" x14ac:dyDescent="0.25">
      <c r="A1" s="1"/>
      <c r="B1" s="88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7" ht="13.5" customHeight="1" x14ac:dyDescent="0.25">
      <c r="A2" s="1"/>
      <c r="B2" s="51"/>
      <c r="C2" s="52"/>
      <c r="D2" s="60"/>
      <c r="E2" s="60"/>
      <c r="F2" s="60"/>
      <c r="G2" s="60"/>
      <c r="H2" s="60"/>
      <c r="I2" s="64"/>
      <c r="J2" s="60"/>
      <c r="K2" s="60"/>
      <c r="L2" s="52"/>
      <c r="M2" s="52"/>
      <c r="N2" s="52"/>
      <c r="O2" s="52"/>
    </row>
    <row r="3" spans="1:17" x14ac:dyDescent="0.25">
      <c r="A3" s="4"/>
      <c r="B3" s="59"/>
      <c r="C3" s="59"/>
      <c r="D3" s="61"/>
      <c r="E3" s="62"/>
      <c r="F3" s="62"/>
      <c r="G3" s="62"/>
      <c r="H3" s="62"/>
      <c r="I3" s="63"/>
      <c r="J3" s="6"/>
      <c r="K3" s="6"/>
      <c r="L3" s="6"/>
      <c r="M3" s="6"/>
      <c r="N3" s="6"/>
      <c r="O3" s="7" t="s">
        <v>1</v>
      </c>
    </row>
    <row r="4" spans="1:17" x14ac:dyDescent="0.25">
      <c r="B4" s="59"/>
      <c r="C4" s="59"/>
      <c r="D4" s="61"/>
      <c r="E4" s="62"/>
      <c r="F4" s="62"/>
      <c r="G4" s="62"/>
      <c r="H4" s="62"/>
      <c r="I4" s="63"/>
      <c r="J4" s="6"/>
      <c r="K4" s="6"/>
      <c r="L4" s="6"/>
      <c r="M4" s="6"/>
      <c r="N4" s="6"/>
      <c r="O4" s="7"/>
    </row>
    <row r="5" spans="1:17" s="7" customFormat="1" x14ac:dyDescent="0.25">
      <c r="A5" s="90" t="s">
        <v>2</v>
      </c>
      <c r="B5" s="90" t="s">
        <v>3</v>
      </c>
      <c r="C5" s="90" t="s">
        <v>4</v>
      </c>
      <c r="D5" s="90" t="s">
        <v>5</v>
      </c>
      <c r="E5" s="92" t="s">
        <v>6</v>
      </c>
      <c r="F5" s="93"/>
      <c r="G5" s="92" t="s">
        <v>7</v>
      </c>
      <c r="H5" s="92" t="s">
        <v>8</v>
      </c>
      <c r="I5" s="92" t="s">
        <v>9</v>
      </c>
      <c r="J5" s="95" t="s">
        <v>10</v>
      </c>
      <c r="K5" s="95" t="s">
        <v>11</v>
      </c>
      <c r="L5" s="95" t="s">
        <v>12</v>
      </c>
      <c r="M5" s="95" t="s">
        <v>13</v>
      </c>
      <c r="N5" s="95" t="s">
        <v>14</v>
      </c>
      <c r="O5" s="95" t="s">
        <v>15</v>
      </c>
      <c r="P5" s="8"/>
    </row>
    <row r="6" spans="1:17" s="7" customFormat="1" ht="85.5" customHeight="1" x14ac:dyDescent="0.25">
      <c r="A6" s="91"/>
      <c r="B6" s="91"/>
      <c r="C6" s="91"/>
      <c r="D6" s="9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8"/>
    </row>
    <row r="7" spans="1:17" s="13" customFormat="1" ht="16.5" thickBot="1" x14ac:dyDescent="0.3">
      <c r="A7" s="9" t="s">
        <v>16</v>
      </c>
      <c r="B7" s="9" t="s">
        <v>17</v>
      </c>
      <c r="C7" s="9" t="s">
        <v>18</v>
      </c>
      <c r="D7" s="10">
        <v>4</v>
      </c>
      <c r="E7" s="11">
        <v>5</v>
      </c>
      <c r="F7" s="10">
        <v>6</v>
      </c>
      <c r="G7" s="11">
        <v>5</v>
      </c>
      <c r="H7" s="11">
        <v>6</v>
      </c>
      <c r="I7" s="11">
        <v>7</v>
      </c>
      <c r="J7" s="10">
        <v>8</v>
      </c>
      <c r="K7" s="11">
        <v>9</v>
      </c>
      <c r="L7" s="10">
        <v>10</v>
      </c>
      <c r="M7" s="11">
        <v>11</v>
      </c>
      <c r="N7" s="11">
        <v>12</v>
      </c>
      <c r="O7" s="11">
        <v>13</v>
      </c>
      <c r="P7" s="12"/>
    </row>
    <row r="8" spans="1:17" s="17" customFormat="1" hidden="1" x14ac:dyDescent="0.25">
      <c r="A8" s="14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5"/>
      <c r="P8" s="16"/>
      <c r="Q8" s="3"/>
    </row>
    <row r="9" spans="1:17" s="17" customFormat="1" ht="31.5" hidden="1" x14ac:dyDescent="0.25">
      <c r="A9" s="14" t="s">
        <v>20</v>
      </c>
      <c r="B9" s="37" t="s">
        <v>21</v>
      </c>
      <c r="C9" s="14" t="s">
        <v>22</v>
      </c>
      <c r="D9" s="14" t="s">
        <v>23</v>
      </c>
      <c r="E9" s="80" t="s">
        <v>24</v>
      </c>
      <c r="F9" s="80"/>
      <c r="G9" s="48" t="s">
        <v>25</v>
      </c>
      <c r="H9" s="18" t="s">
        <v>26</v>
      </c>
      <c r="I9" s="19" t="s">
        <v>27</v>
      </c>
      <c r="J9" s="15">
        <v>2944</v>
      </c>
      <c r="K9" s="15">
        <v>1</v>
      </c>
      <c r="L9" s="15" t="s">
        <v>28</v>
      </c>
      <c r="M9" s="15">
        <f t="shared" ref="M9" si="0">J9*K9</f>
        <v>2944</v>
      </c>
      <c r="N9" s="15">
        <v>1.03</v>
      </c>
      <c r="O9" s="20">
        <f>M9*N9</f>
        <v>3032.32</v>
      </c>
      <c r="P9" s="16"/>
      <c r="Q9" s="3"/>
    </row>
    <row r="10" spans="1:17" s="17" customFormat="1" hidden="1" x14ac:dyDescent="0.25">
      <c r="A10" s="21"/>
      <c r="B10" s="76" t="s">
        <v>29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20">
        <f>O9*1.191</f>
        <v>3611.4931200000005</v>
      </c>
      <c r="P10" s="16"/>
      <c r="Q10" s="3"/>
    </row>
    <row r="11" spans="1:17" s="17" customFormat="1" hidden="1" x14ac:dyDescent="0.25">
      <c r="A11" s="21"/>
      <c r="B11" s="76" t="s">
        <v>30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0">
        <f>O10*0.2</f>
        <v>722.29862400000013</v>
      </c>
      <c r="P11" s="16"/>
      <c r="Q11" s="3"/>
    </row>
    <row r="12" spans="1:17" ht="16.5" hidden="1" thickBot="1" x14ac:dyDescent="0.3">
      <c r="A12" s="22"/>
      <c r="B12" s="81" t="s">
        <v>31</v>
      </c>
      <c r="C12" s="81"/>
      <c r="D12" s="81"/>
      <c r="E12" s="81"/>
      <c r="F12" s="81"/>
      <c r="G12" s="81"/>
      <c r="H12" s="82"/>
      <c r="I12" s="82"/>
      <c r="J12" s="82"/>
      <c r="K12" s="82"/>
      <c r="L12" s="82"/>
      <c r="M12" s="82"/>
      <c r="N12" s="82"/>
      <c r="O12" s="23">
        <f>O10+O11</f>
        <v>4333.791744000001</v>
      </c>
      <c r="P12" s="24">
        <f>4050901.2</f>
        <v>4050901.2</v>
      </c>
    </row>
    <row r="13" spans="1:17" x14ac:dyDescent="0.25">
      <c r="A13" s="25"/>
      <c r="B13" s="14"/>
      <c r="C13" s="14"/>
      <c r="D13" s="14"/>
      <c r="E13" s="36"/>
      <c r="F13" s="36"/>
      <c r="G13" s="36"/>
      <c r="H13" s="26"/>
      <c r="I13" s="27"/>
      <c r="J13" s="28"/>
      <c r="K13" s="28"/>
      <c r="L13" s="28"/>
      <c r="M13" s="28"/>
      <c r="N13" s="28"/>
      <c r="O13" s="29"/>
    </row>
    <row r="14" spans="1:17" s="32" customFormat="1" ht="47.25" x14ac:dyDescent="0.25">
      <c r="A14" s="83" t="s">
        <v>47</v>
      </c>
      <c r="B14" s="85" t="s">
        <v>86</v>
      </c>
      <c r="C14" s="86" t="s">
        <v>51</v>
      </c>
      <c r="D14" s="85">
        <v>2027</v>
      </c>
      <c r="E14" s="30"/>
      <c r="F14" s="30"/>
      <c r="G14" s="85" t="s">
        <v>32</v>
      </c>
      <c r="H14" s="39" t="s">
        <v>34</v>
      </c>
      <c r="I14" s="39" t="s">
        <v>35</v>
      </c>
      <c r="J14" s="39">
        <v>499</v>
      </c>
      <c r="K14" s="38">
        <v>1.24</v>
      </c>
      <c r="L14" s="38" t="s">
        <v>33</v>
      </c>
      <c r="M14" s="40">
        <f>J14*K14</f>
        <v>618.76</v>
      </c>
      <c r="N14" s="38">
        <v>1.68</v>
      </c>
      <c r="O14" s="41">
        <f>M14*N14</f>
        <v>1039.5167999999999</v>
      </c>
      <c r="Q14" s="33" t="s">
        <v>36</v>
      </c>
    </row>
    <row r="15" spans="1:17" s="32" customFormat="1" ht="25.5" customHeight="1" x14ac:dyDescent="0.25">
      <c r="A15" s="84"/>
      <c r="B15" s="85"/>
      <c r="C15" s="86"/>
      <c r="D15" s="85"/>
      <c r="E15" s="30"/>
      <c r="F15" s="30"/>
      <c r="G15" s="85"/>
      <c r="H15" s="49" t="s">
        <v>44</v>
      </c>
      <c r="I15" s="49" t="s">
        <v>45</v>
      </c>
      <c r="J15" s="49">
        <v>517</v>
      </c>
      <c r="K15" s="38">
        <v>1.24</v>
      </c>
      <c r="L15" s="15" t="s">
        <v>33</v>
      </c>
      <c r="M15" s="31">
        <f>J15*K15</f>
        <v>641.08000000000004</v>
      </c>
      <c r="N15" s="38">
        <v>1.68</v>
      </c>
      <c r="O15" s="20">
        <f>M15*N15</f>
        <v>1077.0144</v>
      </c>
      <c r="Q15" s="33" t="s">
        <v>46</v>
      </c>
    </row>
    <row r="16" spans="1:17" s="32" customFormat="1" ht="46.5" customHeight="1" x14ac:dyDescent="0.25">
      <c r="A16" s="84"/>
      <c r="B16" s="85"/>
      <c r="C16" s="86"/>
      <c r="D16" s="85"/>
      <c r="E16" s="30"/>
      <c r="F16" s="30"/>
      <c r="G16" s="85"/>
      <c r="H16" s="49" t="s">
        <v>52</v>
      </c>
      <c r="I16" s="49" t="s">
        <v>55</v>
      </c>
      <c r="J16" s="15">
        <v>193</v>
      </c>
      <c r="K16" s="15">
        <v>0.76</v>
      </c>
      <c r="L16" s="15" t="s">
        <v>33</v>
      </c>
      <c r="M16" s="31">
        <f t="shared" ref="M16" si="1">J16*K16</f>
        <v>146.68</v>
      </c>
      <c r="N16" s="15">
        <v>1.04</v>
      </c>
      <c r="O16" s="20">
        <f t="shared" ref="O16" si="2">M16*N16</f>
        <v>152.5472</v>
      </c>
      <c r="Q16" s="33" t="s">
        <v>37</v>
      </c>
    </row>
    <row r="17" spans="1:18" s="32" customFormat="1" ht="46.5" customHeight="1" x14ac:dyDescent="0.25">
      <c r="A17" s="84"/>
      <c r="B17" s="85"/>
      <c r="C17" s="86"/>
      <c r="D17" s="85"/>
      <c r="E17" s="30"/>
      <c r="F17" s="30"/>
      <c r="G17" s="85"/>
      <c r="H17" s="49" t="s">
        <v>53</v>
      </c>
      <c r="I17" s="49" t="s">
        <v>56</v>
      </c>
      <c r="J17" s="15">
        <v>166</v>
      </c>
      <c r="K17" s="15">
        <v>0.34</v>
      </c>
      <c r="L17" s="15" t="s">
        <v>33</v>
      </c>
      <c r="M17" s="31">
        <f t="shared" ref="M17:M18" si="3">J17*K17</f>
        <v>56.440000000000005</v>
      </c>
      <c r="N17" s="15">
        <v>1.04</v>
      </c>
      <c r="O17" s="20">
        <f t="shared" ref="O17:O18" si="4">M17*N17</f>
        <v>58.697600000000008</v>
      </c>
      <c r="Q17" s="33"/>
    </row>
    <row r="18" spans="1:18" s="32" customFormat="1" ht="46.5" customHeight="1" x14ac:dyDescent="0.25">
      <c r="A18" s="84"/>
      <c r="B18" s="85"/>
      <c r="C18" s="86"/>
      <c r="D18" s="85"/>
      <c r="E18" s="30"/>
      <c r="F18" s="30"/>
      <c r="G18" s="85"/>
      <c r="H18" s="49" t="s">
        <v>54</v>
      </c>
      <c r="I18" s="49" t="s">
        <v>56</v>
      </c>
      <c r="J18" s="15">
        <v>166</v>
      </c>
      <c r="K18" s="15">
        <v>0.14000000000000001</v>
      </c>
      <c r="L18" s="15" t="s">
        <v>33</v>
      </c>
      <c r="M18" s="31">
        <f t="shared" si="3"/>
        <v>23.240000000000002</v>
      </c>
      <c r="N18" s="15">
        <v>1.04</v>
      </c>
      <c r="O18" s="20">
        <f t="shared" si="4"/>
        <v>24.169600000000003</v>
      </c>
      <c r="Q18" s="33"/>
    </row>
    <row r="19" spans="1:18" s="32" customFormat="1" ht="18.75" x14ac:dyDescent="0.25">
      <c r="A19" s="37"/>
      <c r="B19" s="73" t="s">
        <v>38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5"/>
      <c r="O19" s="20">
        <f>SUM(O14:O18)</f>
        <v>2351.9456</v>
      </c>
      <c r="Q19" s="44"/>
    </row>
    <row r="20" spans="1:18" s="32" customFormat="1" ht="18.75" x14ac:dyDescent="0.25">
      <c r="A20" s="37"/>
      <c r="B20" s="73" t="s">
        <v>43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5"/>
      <c r="O20" s="20">
        <f>O19*1.2</f>
        <v>2822.3347199999998</v>
      </c>
      <c r="Q20" s="44"/>
    </row>
    <row r="21" spans="1:18" s="17" customFormat="1" ht="31.5" customHeight="1" x14ac:dyDescent="0.25">
      <c r="A21" s="21"/>
      <c r="B21" s="76" t="s">
        <v>81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20">
        <f>O19*1.572</f>
        <v>3697.2584832000002</v>
      </c>
      <c r="P21" s="16"/>
      <c r="Q21" s="70">
        <v>1498550.69</v>
      </c>
    </row>
    <row r="22" spans="1:18" s="17" customFormat="1" ht="18" hidden="1" customHeight="1" x14ac:dyDescent="0.25">
      <c r="A22" s="21"/>
      <c r="B22" s="76" t="s">
        <v>30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20">
        <f>O21*0.2</f>
        <v>739.45169664000014</v>
      </c>
      <c r="P22" s="16"/>
    </row>
    <row r="23" spans="1:18" hidden="1" x14ac:dyDescent="0.25">
      <c r="A23" s="21"/>
      <c r="B23" s="77" t="s">
        <v>31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9"/>
      <c r="O23" s="34">
        <f>O21+O22</f>
        <v>4436.7101798399999</v>
      </c>
      <c r="P23" s="24"/>
      <c r="R23" s="17"/>
    </row>
    <row r="24" spans="1:18" x14ac:dyDescent="0.2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  <c r="P24" s="24"/>
      <c r="R24" s="17"/>
    </row>
    <row r="25" spans="1:18" x14ac:dyDescent="0.25">
      <c r="D25" s="35" t="s">
        <v>39</v>
      </c>
      <c r="G25" s="42">
        <f>D25*D26*D27</f>
        <v>1.192061016</v>
      </c>
      <c r="H25" s="32"/>
    </row>
    <row r="26" spans="1:18" x14ac:dyDescent="0.25">
      <c r="D26" s="35" t="s">
        <v>40</v>
      </c>
      <c r="G26" s="42">
        <f>D25*D26*D27*D28</f>
        <v>1.2492799447680001</v>
      </c>
      <c r="H26" s="32"/>
    </row>
    <row r="27" spans="1:18" x14ac:dyDescent="0.25">
      <c r="D27" s="35" t="s">
        <v>41</v>
      </c>
      <c r="G27" s="42">
        <f>G26*D29</f>
        <v>1.3079961021720961</v>
      </c>
      <c r="I27" s="4"/>
      <c r="J27" s="4"/>
      <c r="K27" s="4"/>
    </row>
    <row r="28" spans="1:18" x14ac:dyDescent="0.25">
      <c r="D28" s="35" t="s">
        <v>42</v>
      </c>
      <c r="G28" s="42"/>
      <c r="I28" s="4"/>
      <c r="J28" s="4"/>
      <c r="K28" s="4"/>
    </row>
    <row r="29" spans="1:18" x14ac:dyDescent="0.25">
      <c r="D29" s="35">
        <v>1.0469999999999999</v>
      </c>
      <c r="I29" s="4"/>
      <c r="J29" s="4"/>
      <c r="K29" s="4"/>
    </row>
    <row r="30" spans="1:18" x14ac:dyDescent="0.25">
      <c r="D30" s="35"/>
      <c r="I30" s="4"/>
      <c r="J30" s="4"/>
      <c r="K30" s="4"/>
    </row>
    <row r="31" spans="1:18" ht="78.75" x14ac:dyDescent="0.25">
      <c r="D31" s="35"/>
      <c r="H31" s="43" t="s">
        <v>48</v>
      </c>
      <c r="K31" s="35">
        <v>760</v>
      </c>
    </row>
    <row r="32" spans="1:18" ht="67.5" x14ac:dyDescent="0.25">
      <c r="H32" s="43" t="s">
        <v>49</v>
      </c>
      <c r="K32" s="35">
        <v>340</v>
      </c>
    </row>
    <row r="33" spans="8:11" ht="78.75" x14ac:dyDescent="0.25">
      <c r="H33" s="43" t="s">
        <v>50</v>
      </c>
      <c r="K33" s="35">
        <v>140</v>
      </c>
    </row>
  </sheetData>
  <mergeCells count="30">
    <mergeCell ref="B8:N8"/>
    <mergeCell ref="B1:O1"/>
    <mergeCell ref="A5:A6"/>
    <mergeCell ref="B5:B6"/>
    <mergeCell ref="C5:C6"/>
    <mergeCell ref="D5:D6"/>
    <mergeCell ref="E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E9:F9"/>
    <mergeCell ref="B10:N10"/>
    <mergeCell ref="B11:N11"/>
    <mergeCell ref="B12:N12"/>
    <mergeCell ref="A14:A18"/>
    <mergeCell ref="B14:B18"/>
    <mergeCell ref="C14:C18"/>
    <mergeCell ref="D14:D18"/>
    <mergeCell ref="G14:G18"/>
    <mergeCell ref="B19:N19"/>
    <mergeCell ref="B20:N20"/>
    <mergeCell ref="B21:N21"/>
    <mergeCell ref="B22:N22"/>
    <mergeCell ref="B23:N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pane ySplit="12" topLeftCell="A13" activePane="bottomLeft" state="frozen"/>
      <selection pane="bottomLeft" activeCell="H3" sqref="H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5" customWidth="1"/>
    <col min="11" max="11" width="10.140625" style="35" customWidth="1"/>
    <col min="12" max="12" width="9.85546875" style="35" customWidth="1"/>
    <col min="13" max="13" width="13.5703125" style="35" customWidth="1"/>
    <col min="14" max="14" width="31" style="35" customWidth="1"/>
    <col min="15" max="15" width="19.140625" style="35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51" customHeight="1" x14ac:dyDescent="0.25">
      <c r="A1" s="1"/>
      <c r="B1" s="88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7" ht="15" customHeight="1" x14ac:dyDescent="0.25">
      <c r="A2" s="1"/>
      <c r="B2" s="55"/>
      <c r="C2" s="56"/>
      <c r="D2" s="60"/>
      <c r="E2" s="60"/>
      <c r="F2" s="60"/>
      <c r="G2" s="60"/>
      <c r="H2" s="60"/>
      <c r="I2" s="67"/>
      <c r="J2" s="60"/>
      <c r="K2" s="60"/>
      <c r="L2" s="56"/>
      <c r="M2" s="56"/>
      <c r="N2" s="56"/>
      <c r="O2" s="56"/>
    </row>
    <row r="3" spans="1:17" x14ac:dyDescent="0.25">
      <c r="A3" s="4"/>
      <c r="B3" s="59"/>
      <c r="C3" s="59"/>
      <c r="D3" s="61"/>
      <c r="E3" s="62"/>
      <c r="F3" s="62"/>
      <c r="G3" s="62"/>
      <c r="H3" s="62"/>
      <c r="I3" s="63"/>
      <c r="J3" s="6"/>
      <c r="K3" s="6"/>
      <c r="L3" s="6"/>
      <c r="M3" s="6"/>
      <c r="N3" s="6"/>
      <c r="O3" s="7" t="s">
        <v>1</v>
      </c>
    </row>
    <row r="4" spans="1:17" x14ac:dyDescent="0.25">
      <c r="B4" s="59"/>
      <c r="C4" s="59"/>
      <c r="D4" s="61"/>
      <c r="E4" s="62"/>
      <c r="F4" s="62"/>
      <c r="G4" s="62"/>
      <c r="H4" s="62"/>
      <c r="I4" s="63"/>
      <c r="J4" s="6"/>
      <c r="K4" s="6"/>
      <c r="L4" s="6"/>
      <c r="M4" s="6"/>
      <c r="N4" s="6"/>
      <c r="O4" s="7"/>
    </row>
    <row r="5" spans="1:17" s="7" customFormat="1" x14ac:dyDescent="0.25">
      <c r="A5" s="90" t="s">
        <v>2</v>
      </c>
      <c r="B5" s="90" t="s">
        <v>3</v>
      </c>
      <c r="C5" s="90" t="s">
        <v>4</v>
      </c>
      <c r="D5" s="90" t="s">
        <v>5</v>
      </c>
      <c r="E5" s="92" t="s">
        <v>6</v>
      </c>
      <c r="F5" s="93"/>
      <c r="G5" s="92" t="s">
        <v>7</v>
      </c>
      <c r="H5" s="92" t="s">
        <v>8</v>
      </c>
      <c r="I5" s="92" t="s">
        <v>9</v>
      </c>
      <c r="J5" s="95" t="s">
        <v>10</v>
      </c>
      <c r="K5" s="95" t="s">
        <v>11</v>
      </c>
      <c r="L5" s="95" t="s">
        <v>12</v>
      </c>
      <c r="M5" s="95" t="s">
        <v>13</v>
      </c>
      <c r="N5" s="95" t="s">
        <v>14</v>
      </c>
      <c r="O5" s="95" t="s">
        <v>15</v>
      </c>
      <c r="P5" s="8"/>
    </row>
    <row r="6" spans="1:17" s="7" customFormat="1" ht="85.5" customHeight="1" x14ac:dyDescent="0.25">
      <c r="A6" s="91"/>
      <c r="B6" s="91"/>
      <c r="C6" s="91"/>
      <c r="D6" s="9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8"/>
    </row>
    <row r="7" spans="1:17" s="13" customFormat="1" ht="16.5" thickBot="1" x14ac:dyDescent="0.3">
      <c r="A7" s="9" t="s">
        <v>16</v>
      </c>
      <c r="B7" s="9" t="s">
        <v>17</v>
      </c>
      <c r="C7" s="9" t="s">
        <v>18</v>
      </c>
      <c r="D7" s="10">
        <v>4</v>
      </c>
      <c r="E7" s="11">
        <v>5</v>
      </c>
      <c r="F7" s="10">
        <v>6</v>
      </c>
      <c r="G7" s="11">
        <v>5</v>
      </c>
      <c r="H7" s="11">
        <v>6</v>
      </c>
      <c r="I7" s="11">
        <v>7</v>
      </c>
      <c r="J7" s="10">
        <v>8</v>
      </c>
      <c r="K7" s="11">
        <v>9</v>
      </c>
      <c r="L7" s="10">
        <v>10</v>
      </c>
      <c r="M7" s="11">
        <v>11</v>
      </c>
      <c r="N7" s="11">
        <v>12</v>
      </c>
      <c r="O7" s="11">
        <v>13</v>
      </c>
      <c r="P7" s="12"/>
    </row>
    <row r="8" spans="1:17" s="17" customFormat="1" hidden="1" x14ac:dyDescent="0.25">
      <c r="A8" s="14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5"/>
      <c r="P8" s="16"/>
      <c r="Q8" s="3"/>
    </row>
    <row r="9" spans="1:17" s="17" customFormat="1" ht="31.5" hidden="1" x14ac:dyDescent="0.25">
      <c r="A9" s="14" t="s">
        <v>20</v>
      </c>
      <c r="B9" s="37" t="s">
        <v>21</v>
      </c>
      <c r="C9" s="14" t="s">
        <v>22</v>
      </c>
      <c r="D9" s="14" t="s">
        <v>23</v>
      </c>
      <c r="E9" s="80" t="s">
        <v>24</v>
      </c>
      <c r="F9" s="80"/>
      <c r="G9" s="54" t="s">
        <v>25</v>
      </c>
      <c r="H9" s="18" t="s">
        <v>26</v>
      </c>
      <c r="I9" s="19" t="s">
        <v>27</v>
      </c>
      <c r="J9" s="15">
        <v>2944</v>
      </c>
      <c r="K9" s="15">
        <v>1</v>
      </c>
      <c r="L9" s="15" t="s">
        <v>28</v>
      </c>
      <c r="M9" s="15">
        <f t="shared" ref="M9" si="0">J9*K9</f>
        <v>2944</v>
      </c>
      <c r="N9" s="15">
        <v>1.03</v>
      </c>
      <c r="O9" s="20">
        <f>M9*N9</f>
        <v>3032.32</v>
      </c>
      <c r="P9" s="16"/>
      <c r="Q9" s="3"/>
    </row>
    <row r="10" spans="1:17" s="17" customFormat="1" hidden="1" x14ac:dyDescent="0.25">
      <c r="A10" s="21"/>
      <c r="B10" s="76" t="s">
        <v>29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20">
        <f>O9*1.191</f>
        <v>3611.4931200000005</v>
      </c>
      <c r="P10" s="16"/>
      <c r="Q10" s="3"/>
    </row>
    <row r="11" spans="1:17" s="17" customFormat="1" hidden="1" x14ac:dyDescent="0.25">
      <c r="A11" s="21"/>
      <c r="B11" s="76" t="s">
        <v>30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0">
        <f>O10*0.2</f>
        <v>722.29862400000013</v>
      </c>
      <c r="P11" s="16"/>
      <c r="Q11" s="3"/>
    </row>
    <row r="12" spans="1:17" ht="16.5" hidden="1" thickBot="1" x14ac:dyDescent="0.3">
      <c r="A12" s="22"/>
      <c r="B12" s="81" t="s">
        <v>31</v>
      </c>
      <c r="C12" s="81"/>
      <c r="D12" s="81"/>
      <c r="E12" s="81"/>
      <c r="F12" s="81"/>
      <c r="G12" s="81"/>
      <c r="H12" s="82"/>
      <c r="I12" s="82"/>
      <c r="J12" s="82"/>
      <c r="K12" s="82"/>
      <c r="L12" s="82"/>
      <c r="M12" s="82"/>
      <c r="N12" s="82"/>
      <c r="O12" s="23">
        <f>O10+O11</f>
        <v>4333.791744000001</v>
      </c>
      <c r="P12" s="24">
        <f>4050901.2</f>
        <v>4050901.2</v>
      </c>
    </row>
    <row r="13" spans="1:17" x14ac:dyDescent="0.25">
      <c r="A13" s="25"/>
      <c r="B13" s="14"/>
      <c r="C13" s="14"/>
      <c r="D13" s="14"/>
      <c r="E13" s="36"/>
      <c r="F13" s="36"/>
      <c r="G13" s="36"/>
      <c r="H13" s="26"/>
      <c r="I13" s="27"/>
      <c r="J13" s="28"/>
      <c r="K13" s="28"/>
      <c r="L13" s="28"/>
      <c r="M13" s="28"/>
      <c r="N13" s="28"/>
      <c r="O13" s="29"/>
    </row>
    <row r="14" spans="1:17" s="32" customFormat="1" ht="47.25" x14ac:dyDescent="0.25">
      <c r="A14" s="83" t="s">
        <v>47</v>
      </c>
      <c r="B14" s="85" t="s">
        <v>86</v>
      </c>
      <c r="C14" s="86" t="s">
        <v>66</v>
      </c>
      <c r="D14" s="85">
        <v>2026</v>
      </c>
      <c r="E14" s="30"/>
      <c r="F14" s="30"/>
      <c r="G14" s="85" t="s">
        <v>32</v>
      </c>
      <c r="H14" s="39" t="s">
        <v>34</v>
      </c>
      <c r="I14" s="39" t="s">
        <v>35</v>
      </c>
      <c r="J14" s="39">
        <v>499</v>
      </c>
      <c r="K14" s="38">
        <v>2.73</v>
      </c>
      <c r="L14" s="38" t="s">
        <v>33</v>
      </c>
      <c r="M14" s="40">
        <f>J14*K14</f>
        <v>1362.27</v>
      </c>
      <c r="N14" s="38">
        <v>1.68</v>
      </c>
      <c r="O14" s="41">
        <f>M14*N14</f>
        <v>2288.6135999999997</v>
      </c>
      <c r="Q14" s="33" t="s">
        <v>36</v>
      </c>
    </row>
    <row r="15" spans="1:17" s="32" customFormat="1" ht="25.5" customHeight="1" x14ac:dyDescent="0.25">
      <c r="A15" s="84"/>
      <c r="B15" s="85"/>
      <c r="C15" s="86"/>
      <c r="D15" s="85"/>
      <c r="E15" s="30"/>
      <c r="F15" s="30"/>
      <c r="G15" s="85"/>
      <c r="H15" s="57" t="s">
        <v>44</v>
      </c>
      <c r="I15" s="57" t="s">
        <v>45</v>
      </c>
      <c r="J15" s="57">
        <v>517</v>
      </c>
      <c r="K15" s="38">
        <v>2.73</v>
      </c>
      <c r="L15" s="15" t="s">
        <v>33</v>
      </c>
      <c r="M15" s="31">
        <f>J15*K15</f>
        <v>1411.41</v>
      </c>
      <c r="N15" s="38">
        <v>1.68</v>
      </c>
      <c r="O15" s="20">
        <f>M15*N15</f>
        <v>2371.1687999999999</v>
      </c>
      <c r="Q15" s="33" t="s">
        <v>46</v>
      </c>
    </row>
    <row r="16" spans="1:17" s="32" customFormat="1" ht="46.5" customHeight="1" x14ac:dyDescent="0.25">
      <c r="A16" s="84"/>
      <c r="B16" s="85"/>
      <c r="C16" s="86"/>
      <c r="D16" s="85"/>
      <c r="E16" s="30"/>
      <c r="F16" s="30"/>
      <c r="G16" s="85"/>
      <c r="H16" s="57" t="s">
        <v>52</v>
      </c>
      <c r="I16" s="57" t="s">
        <v>55</v>
      </c>
      <c r="J16" s="15">
        <v>193</v>
      </c>
      <c r="K16" s="38">
        <v>1.49</v>
      </c>
      <c r="L16" s="15" t="s">
        <v>33</v>
      </c>
      <c r="M16" s="31">
        <f t="shared" ref="M16:M18" si="1">J16*K16</f>
        <v>287.57</v>
      </c>
      <c r="N16" s="15">
        <v>1.04</v>
      </c>
      <c r="O16" s="20">
        <f t="shared" ref="O16:O18" si="2">M16*N16</f>
        <v>299.07280000000003</v>
      </c>
      <c r="Q16" s="33" t="s">
        <v>37</v>
      </c>
    </row>
    <row r="17" spans="1:18" s="32" customFormat="1" ht="46.5" customHeight="1" x14ac:dyDescent="0.25">
      <c r="A17" s="84"/>
      <c r="B17" s="85"/>
      <c r="C17" s="86"/>
      <c r="D17" s="85"/>
      <c r="E17" s="30"/>
      <c r="F17" s="30"/>
      <c r="G17" s="85"/>
      <c r="H17" s="57" t="s">
        <v>64</v>
      </c>
      <c r="I17" s="57" t="s">
        <v>65</v>
      </c>
      <c r="J17" s="15">
        <v>185</v>
      </c>
      <c r="K17" s="15">
        <v>0.3</v>
      </c>
      <c r="L17" s="15" t="s">
        <v>33</v>
      </c>
      <c r="M17" s="31">
        <f t="shared" si="1"/>
        <v>55.5</v>
      </c>
      <c r="N17" s="15">
        <v>1.04</v>
      </c>
      <c r="O17" s="20">
        <f t="shared" si="2"/>
        <v>57.72</v>
      </c>
      <c r="Q17" s="33"/>
    </row>
    <row r="18" spans="1:18" s="32" customFormat="1" ht="46.5" customHeight="1" x14ac:dyDescent="0.25">
      <c r="A18" s="84"/>
      <c r="B18" s="85"/>
      <c r="C18" s="86"/>
      <c r="D18" s="85"/>
      <c r="E18" s="30"/>
      <c r="F18" s="30"/>
      <c r="G18" s="85"/>
      <c r="H18" s="57" t="s">
        <v>54</v>
      </c>
      <c r="I18" s="57" t="s">
        <v>56</v>
      </c>
      <c r="J18" s="15">
        <v>166</v>
      </c>
      <c r="K18" s="15">
        <v>0.94</v>
      </c>
      <c r="L18" s="15" t="s">
        <v>33</v>
      </c>
      <c r="M18" s="31">
        <f t="shared" si="1"/>
        <v>156.04</v>
      </c>
      <c r="N18" s="15">
        <v>1.04</v>
      </c>
      <c r="O18" s="20">
        <f t="shared" si="2"/>
        <v>162.2816</v>
      </c>
      <c r="Q18" s="33"/>
    </row>
    <row r="19" spans="1:18" s="32" customFormat="1" ht="18.75" x14ac:dyDescent="0.25">
      <c r="A19" s="37"/>
      <c r="B19" s="73" t="s">
        <v>38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5"/>
      <c r="O19" s="20">
        <f>SUM(O14:O18)</f>
        <v>5178.8568000000005</v>
      </c>
      <c r="Q19" s="44"/>
    </row>
    <row r="20" spans="1:18" s="32" customFormat="1" ht="18.75" x14ac:dyDescent="0.25">
      <c r="A20" s="37"/>
      <c r="B20" s="73" t="s">
        <v>43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5"/>
      <c r="O20" s="20">
        <f>O19*1.2</f>
        <v>6214.6281600000002</v>
      </c>
      <c r="Q20" s="44"/>
    </row>
    <row r="21" spans="1:18" s="17" customFormat="1" ht="31.5" customHeight="1" x14ac:dyDescent="0.25">
      <c r="A21" s="21"/>
      <c r="B21" s="96" t="s">
        <v>83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8"/>
      <c r="O21" s="20">
        <f>O20*1.501</f>
        <v>9328.1568681600002</v>
      </c>
      <c r="P21" s="16"/>
      <c r="Q21" s="58">
        <v>2905037.42</v>
      </c>
    </row>
    <row r="22" spans="1:18" s="17" customFormat="1" ht="18" hidden="1" customHeight="1" x14ac:dyDescent="0.25">
      <c r="A22" s="21"/>
      <c r="B22" s="76" t="s">
        <v>30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20">
        <f>O21*0.2</f>
        <v>1865.6313736320001</v>
      </c>
      <c r="P22" s="16"/>
    </row>
    <row r="23" spans="1:18" hidden="1" x14ac:dyDescent="0.25">
      <c r="A23" s="21"/>
      <c r="B23" s="77" t="s">
        <v>31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9"/>
      <c r="O23" s="34">
        <f>O21+O22</f>
        <v>11193.788241792001</v>
      </c>
      <c r="P23" s="24"/>
      <c r="R23" s="17"/>
    </row>
    <row r="24" spans="1:18" x14ac:dyDescent="0.2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  <c r="P24" s="24"/>
      <c r="R24" s="17"/>
    </row>
    <row r="25" spans="1:18" x14ac:dyDescent="0.25">
      <c r="D25" s="35" t="s">
        <v>39</v>
      </c>
      <c r="G25" s="42">
        <f>D25*D26*D27</f>
        <v>1.192061016</v>
      </c>
      <c r="H25" s="32"/>
    </row>
    <row r="26" spans="1:18" x14ac:dyDescent="0.25">
      <c r="D26" s="35" t="s">
        <v>40</v>
      </c>
      <c r="G26" s="42">
        <f>D25*D26*D27*D28</f>
        <v>1.2492799447680001</v>
      </c>
      <c r="H26" s="32"/>
    </row>
    <row r="27" spans="1:18" x14ac:dyDescent="0.25">
      <c r="D27" s="35" t="s">
        <v>41</v>
      </c>
      <c r="G27" s="42">
        <f>G26*D29</f>
        <v>1.3079961021720961</v>
      </c>
      <c r="I27" s="4"/>
      <c r="J27" s="4"/>
      <c r="K27" s="4"/>
    </row>
    <row r="28" spans="1:18" x14ac:dyDescent="0.25">
      <c r="D28" s="35" t="s">
        <v>42</v>
      </c>
      <c r="G28" s="42"/>
      <c r="I28" s="4"/>
      <c r="J28" s="4"/>
      <c r="K28" s="4"/>
    </row>
    <row r="29" spans="1:18" x14ac:dyDescent="0.25">
      <c r="D29" s="35">
        <v>1.0469999999999999</v>
      </c>
      <c r="I29" s="4"/>
      <c r="J29" s="4"/>
      <c r="K29" s="4"/>
    </row>
    <row r="30" spans="1:18" x14ac:dyDescent="0.25">
      <c r="D30" s="35"/>
      <c r="I30" s="4"/>
      <c r="J30" s="4"/>
      <c r="K30" s="4"/>
    </row>
    <row r="31" spans="1:18" ht="78.75" x14ac:dyDescent="0.25">
      <c r="D31" s="35"/>
      <c r="H31" s="43" t="s">
        <v>48</v>
      </c>
      <c r="I31" s="66" t="s">
        <v>60</v>
      </c>
    </row>
    <row r="32" spans="1:18" ht="78.75" x14ac:dyDescent="0.25">
      <c r="H32" s="43" t="s">
        <v>59</v>
      </c>
      <c r="I32" s="66" t="s">
        <v>61</v>
      </c>
    </row>
    <row r="33" spans="8:9" ht="67.5" x14ac:dyDescent="0.25">
      <c r="H33" s="43" t="s">
        <v>49</v>
      </c>
      <c r="I33" s="66" t="s">
        <v>62</v>
      </c>
    </row>
    <row r="34" spans="8:9" ht="78.75" x14ac:dyDescent="0.25">
      <c r="H34" s="43" t="s">
        <v>50</v>
      </c>
      <c r="I34" s="66" t="s">
        <v>63</v>
      </c>
    </row>
  </sheetData>
  <mergeCells count="30">
    <mergeCell ref="B8:N8"/>
    <mergeCell ref="B1:O1"/>
    <mergeCell ref="A5:A6"/>
    <mergeCell ref="B5:B6"/>
    <mergeCell ref="C5:C6"/>
    <mergeCell ref="D5:D6"/>
    <mergeCell ref="E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E9:F9"/>
    <mergeCell ref="B10:N10"/>
    <mergeCell ref="B11:N11"/>
    <mergeCell ref="B12:N12"/>
    <mergeCell ref="A14:A18"/>
    <mergeCell ref="B14:B18"/>
    <mergeCell ref="C14:C18"/>
    <mergeCell ref="D14:D18"/>
    <mergeCell ref="G14:G18"/>
    <mergeCell ref="B19:N19"/>
    <mergeCell ref="B20:N20"/>
    <mergeCell ref="B21:N21"/>
    <mergeCell ref="B22:N22"/>
    <mergeCell ref="B23:N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pane ySplit="12" topLeftCell="A13" activePane="bottomLeft" state="frozen"/>
      <selection pane="bottomLeft" activeCell="G3" sqref="G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5" customWidth="1"/>
    <col min="11" max="11" width="10.140625" style="35" customWidth="1"/>
    <col min="12" max="12" width="9.85546875" style="35" customWidth="1"/>
    <col min="13" max="13" width="13.5703125" style="35" customWidth="1"/>
    <col min="14" max="14" width="31" style="35" customWidth="1"/>
    <col min="15" max="15" width="19.140625" style="35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53.25" customHeight="1" x14ac:dyDescent="0.25">
      <c r="A1" s="1"/>
      <c r="B1" s="88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7" ht="11.25" customHeight="1" x14ac:dyDescent="0.25">
      <c r="A2" s="1"/>
      <c r="B2" s="51"/>
      <c r="C2" s="52"/>
      <c r="D2" s="60"/>
      <c r="E2" s="60"/>
      <c r="F2" s="60"/>
      <c r="G2" s="60"/>
      <c r="H2" s="60"/>
      <c r="I2" s="64"/>
      <c r="J2" s="60"/>
      <c r="K2" s="60"/>
      <c r="L2" s="52"/>
      <c r="M2" s="52"/>
      <c r="N2" s="52"/>
      <c r="O2" s="52"/>
    </row>
    <row r="3" spans="1:17" x14ac:dyDescent="0.25">
      <c r="A3" s="4"/>
      <c r="B3" s="59"/>
      <c r="C3" s="59"/>
      <c r="D3" s="61"/>
      <c r="E3" s="62"/>
      <c r="F3" s="62"/>
      <c r="G3" s="62"/>
      <c r="H3" s="62"/>
      <c r="I3" s="63"/>
      <c r="J3" s="6"/>
      <c r="K3" s="6"/>
      <c r="L3" s="6"/>
      <c r="M3" s="6"/>
      <c r="N3" s="6"/>
      <c r="O3" s="7" t="s">
        <v>1</v>
      </c>
    </row>
    <row r="4" spans="1:17" x14ac:dyDescent="0.25">
      <c r="B4" s="59"/>
      <c r="C4" s="59"/>
      <c r="D4" s="61"/>
      <c r="E4" s="62"/>
      <c r="F4" s="62"/>
      <c r="G4" s="62"/>
      <c r="H4" s="62"/>
      <c r="I4" s="63"/>
      <c r="J4" s="6"/>
      <c r="K4" s="6"/>
      <c r="L4" s="6"/>
      <c r="M4" s="6"/>
      <c r="N4" s="6"/>
      <c r="O4" s="7"/>
    </row>
    <row r="5" spans="1:17" s="7" customFormat="1" x14ac:dyDescent="0.25">
      <c r="A5" s="90" t="s">
        <v>2</v>
      </c>
      <c r="B5" s="90" t="s">
        <v>3</v>
      </c>
      <c r="C5" s="90" t="s">
        <v>4</v>
      </c>
      <c r="D5" s="90" t="s">
        <v>5</v>
      </c>
      <c r="E5" s="92" t="s">
        <v>6</v>
      </c>
      <c r="F5" s="93"/>
      <c r="G5" s="92" t="s">
        <v>7</v>
      </c>
      <c r="H5" s="92" t="s">
        <v>8</v>
      </c>
      <c r="I5" s="92" t="s">
        <v>9</v>
      </c>
      <c r="J5" s="95" t="s">
        <v>10</v>
      </c>
      <c r="K5" s="95" t="s">
        <v>11</v>
      </c>
      <c r="L5" s="95" t="s">
        <v>12</v>
      </c>
      <c r="M5" s="95" t="s">
        <v>13</v>
      </c>
      <c r="N5" s="95" t="s">
        <v>14</v>
      </c>
      <c r="O5" s="95" t="s">
        <v>15</v>
      </c>
      <c r="P5" s="8"/>
    </row>
    <row r="6" spans="1:17" s="7" customFormat="1" ht="85.5" customHeight="1" x14ac:dyDescent="0.25">
      <c r="A6" s="91"/>
      <c r="B6" s="91"/>
      <c r="C6" s="91"/>
      <c r="D6" s="9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8"/>
    </row>
    <row r="7" spans="1:17" s="13" customFormat="1" ht="16.5" thickBot="1" x14ac:dyDescent="0.3">
      <c r="A7" s="9" t="s">
        <v>16</v>
      </c>
      <c r="B7" s="9" t="s">
        <v>17</v>
      </c>
      <c r="C7" s="9" t="s">
        <v>18</v>
      </c>
      <c r="D7" s="10">
        <v>4</v>
      </c>
      <c r="E7" s="11">
        <v>5</v>
      </c>
      <c r="F7" s="10">
        <v>6</v>
      </c>
      <c r="G7" s="11">
        <v>5</v>
      </c>
      <c r="H7" s="11">
        <v>6</v>
      </c>
      <c r="I7" s="11">
        <v>7</v>
      </c>
      <c r="J7" s="10">
        <v>8</v>
      </c>
      <c r="K7" s="11">
        <v>9</v>
      </c>
      <c r="L7" s="10">
        <v>10</v>
      </c>
      <c r="M7" s="11">
        <v>11</v>
      </c>
      <c r="N7" s="11">
        <v>12</v>
      </c>
      <c r="O7" s="11">
        <v>13</v>
      </c>
      <c r="P7" s="12"/>
    </row>
    <row r="8" spans="1:17" s="17" customFormat="1" hidden="1" x14ac:dyDescent="0.25">
      <c r="A8" s="14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5"/>
      <c r="P8" s="16"/>
      <c r="Q8" s="3"/>
    </row>
    <row r="9" spans="1:17" s="17" customFormat="1" ht="31.5" hidden="1" x14ac:dyDescent="0.25">
      <c r="A9" s="14" t="s">
        <v>20</v>
      </c>
      <c r="B9" s="37" t="s">
        <v>21</v>
      </c>
      <c r="C9" s="14" t="s">
        <v>22</v>
      </c>
      <c r="D9" s="14" t="s">
        <v>23</v>
      </c>
      <c r="E9" s="80" t="s">
        <v>24</v>
      </c>
      <c r="F9" s="80"/>
      <c r="G9" s="50" t="s">
        <v>25</v>
      </c>
      <c r="H9" s="18" t="s">
        <v>26</v>
      </c>
      <c r="I9" s="19" t="s">
        <v>27</v>
      </c>
      <c r="J9" s="15">
        <v>2944</v>
      </c>
      <c r="K9" s="15">
        <v>1</v>
      </c>
      <c r="L9" s="15" t="s">
        <v>28</v>
      </c>
      <c r="M9" s="15">
        <f t="shared" ref="M9" si="0">J9*K9</f>
        <v>2944</v>
      </c>
      <c r="N9" s="15">
        <v>1.03</v>
      </c>
      <c r="O9" s="20">
        <f>M9*N9</f>
        <v>3032.32</v>
      </c>
      <c r="P9" s="16"/>
      <c r="Q9" s="3"/>
    </row>
    <row r="10" spans="1:17" s="17" customFormat="1" hidden="1" x14ac:dyDescent="0.25">
      <c r="A10" s="21"/>
      <c r="B10" s="76" t="s">
        <v>29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20">
        <f>O9*1.191</f>
        <v>3611.4931200000005</v>
      </c>
      <c r="P10" s="16"/>
      <c r="Q10" s="3"/>
    </row>
    <row r="11" spans="1:17" s="17" customFormat="1" hidden="1" x14ac:dyDescent="0.25">
      <c r="A11" s="21"/>
      <c r="B11" s="76" t="s">
        <v>30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0">
        <f>O10*0.2</f>
        <v>722.29862400000013</v>
      </c>
      <c r="P11" s="16"/>
      <c r="Q11" s="3"/>
    </row>
    <row r="12" spans="1:17" ht="16.5" hidden="1" thickBot="1" x14ac:dyDescent="0.3">
      <c r="A12" s="22"/>
      <c r="B12" s="81" t="s">
        <v>31</v>
      </c>
      <c r="C12" s="81"/>
      <c r="D12" s="81"/>
      <c r="E12" s="81"/>
      <c r="F12" s="81"/>
      <c r="G12" s="81"/>
      <c r="H12" s="82"/>
      <c r="I12" s="82"/>
      <c r="J12" s="82"/>
      <c r="K12" s="82"/>
      <c r="L12" s="82"/>
      <c r="M12" s="82"/>
      <c r="N12" s="82"/>
      <c r="O12" s="23">
        <f>O10+O11</f>
        <v>4333.791744000001</v>
      </c>
      <c r="P12" s="24">
        <f>4050901.2</f>
        <v>4050901.2</v>
      </c>
    </row>
    <row r="13" spans="1:17" x14ac:dyDescent="0.25">
      <c r="A13" s="25"/>
      <c r="B13" s="14"/>
      <c r="C13" s="14"/>
      <c r="D13" s="14"/>
      <c r="E13" s="36"/>
      <c r="F13" s="36"/>
      <c r="G13" s="36"/>
      <c r="H13" s="26"/>
      <c r="I13" s="27"/>
      <c r="J13" s="28"/>
      <c r="K13" s="28"/>
      <c r="L13" s="28"/>
      <c r="M13" s="28"/>
      <c r="N13" s="28"/>
      <c r="O13" s="29"/>
    </row>
    <row r="14" spans="1:17" s="32" customFormat="1" ht="47.25" x14ac:dyDescent="0.25">
      <c r="A14" s="83" t="s">
        <v>47</v>
      </c>
      <c r="B14" s="85" t="s">
        <v>58</v>
      </c>
      <c r="C14" s="86" t="s">
        <v>84</v>
      </c>
      <c r="D14" s="85">
        <v>2025</v>
      </c>
      <c r="E14" s="30"/>
      <c r="F14" s="30"/>
      <c r="G14" s="85" t="s">
        <v>32</v>
      </c>
      <c r="H14" s="39" t="s">
        <v>34</v>
      </c>
      <c r="I14" s="39" t="s">
        <v>35</v>
      </c>
      <c r="J14" s="39">
        <v>499</v>
      </c>
      <c r="K14" s="38">
        <v>1.05</v>
      </c>
      <c r="L14" s="38" t="s">
        <v>33</v>
      </c>
      <c r="M14" s="40">
        <f>J14*K14</f>
        <v>523.95000000000005</v>
      </c>
      <c r="N14" s="38">
        <v>1.68</v>
      </c>
      <c r="O14" s="41">
        <f>M14*N14</f>
        <v>880.23599999999999</v>
      </c>
      <c r="Q14" s="33" t="s">
        <v>36</v>
      </c>
    </row>
    <row r="15" spans="1:17" s="32" customFormat="1" ht="25.5" customHeight="1" x14ac:dyDescent="0.25">
      <c r="A15" s="84"/>
      <c r="B15" s="85"/>
      <c r="C15" s="86"/>
      <c r="D15" s="85"/>
      <c r="E15" s="30"/>
      <c r="F15" s="30"/>
      <c r="G15" s="85"/>
      <c r="H15" s="53" t="s">
        <v>44</v>
      </c>
      <c r="I15" s="53" t="s">
        <v>45</v>
      </c>
      <c r="J15" s="53">
        <v>517</v>
      </c>
      <c r="K15" s="38">
        <v>1.05</v>
      </c>
      <c r="L15" s="15" t="s">
        <v>33</v>
      </c>
      <c r="M15" s="31">
        <f>J15*K15</f>
        <v>542.85</v>
      </c>
      <c r="N15" s="38">
        <v>1.68</v>
      </c>
      <c r="O15" s="20">
        <f>M15*N15</f>
        <v>911.98800000000006</v>
      </c>
      <c r="Q15" s="33" t="s">
        <v>46</v>
      </c>
    </row>
    <row r="16" spans="1:17" s="32" customFormat="1" ht="46.5" customHeight="1" x14ac:dyDescent="0.25">
      <c r="A16" s="84"/>
      <c r="B16" s="85"/>
      <c r="C16" s="86"/>
      <c r="D16" s="85"/>
      <c r="E16" s="30"/>
      <c r="F16" s="30"/>
      <c r="G16" s="85"/>
      <c r="H16" s="53" t="s">
        <v>52</v>
      </c>
      <c r="I16" s="53" t="s">
        <v>55</v>
      </c>
      <c r="J16" s="15">
        <v>193</v>
      </c>
      <c r="K16" s="15">
        <v>0.52500000000000002</v>
      </c>
      <c r="L16" s="15" t="s">
        <v>33</v>
      </c>
      <c r="M16" s="31">
        <f t="shared" ref="M16:M17" si="1">J16*K16</f>
        <v>101.325</v>
      </c>
      <c r="N16" s="15">
        <v>1.04</v>
      </c>
      <c r="O16" s="20">
        <f t="shared" ref="O16:O17" si="2">M16*N16</f>
        <v>105.378</v>
      </c>
      <c r="Q16" s="33" t="s">
        <v>37</v>
      </c>
    </row>
    <row r="17" spans="1:18" s="32" customFormat="1" ht="46.5" customHeight="1" x14ac:dyDescent="0.25">
      <c r="A17" s="84"/>
      <c r="B17" s="85"/>
      <c r="C17" s="86"/>
      <c r="D17" s="85"/>
      <c r="E17" s="30"/>
      <c r="F17" s="30"/>
      <c r="G17" s="85"/>
      <c r="H17" s="53" t="s">
        <v>53</v>
      </c>
      <c r="I17" s="53" t="s">
        <v>56</v>
      </c>
      <c r="J17" s="15">
        <v>166</v>
      </c>
      <c r="K17" s="15">
        <v>0.52500000000000002</v>
      </c>
      <c r="L17" s="15" t="s">
        <v>33</v>
      </c>
      <c r="M17" s="31">
        <f t="shared" si="1"/>
        <v>87.15</v>
      </c>
      <c r="N17" s="15">
        <v>1.04</v>
      </c>
      <c r="O17" s="20">
        <f t="shared" si="2"/>
        <v>90.63600000000001</v>
      </c>
      <c r="Q17" s="33"/>
    </row>
    <row r="18" spans="1:18" s="32" customFormat="1" ht="18.75" x14ac:dyDescent="0.25">
      <c r="A18" s="37"/>
      <c r="B18" s="73" t="s">
        <v>38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5"/>
      <c r="O18" s="20">
        <f>SUM(O14:O17)</f>
        <v>1988.2380000000001</v>
      </c>
      <c r="Q18" s="44"/>
    </row>
    <row r="19" spans="1:18" s="32" customFormat="1" ht="18.75" x14ac:dyDescent="0.25">
      <c r="A19" s="37"/>
      <c r="B19" s="73" t="s">
        <v>43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5"/>
      <c r="O19" s="20">
        <f>O18*1.2</f>
        <v>2385.8856000000001</v>
      </c>
      <c r="Q19" s="44"/>
    </row>
    <row r="20" spans="1:18" s="17" customFormat="1" ht="31.5" customHeight="1" x14ac:dyDescent="0.25">
      <c r="A20" s="21"/>
      <c r="B20" s="76" t="s">
        <v>82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20">
        <f>O18*1.434</f>
        <v>2851.133292</v>
      </c>
      <c r="P20" s="16"/>
      <c r="Q20" s="58">
        <v>1045774.08</v>
      </c>
    </row>
    <row r="21" spans="1:18" s="17" customFormat="1" ht="18" hidden="1" customHeight="1" x14ac:dyDescent="0.25">
      <c r="A21" s="21"/>
      <c r="B21" s="76" t="s">
        <v>30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20">
        <f>O20*0.2</f>
        <v>570.22665840000002</v>
      </c>
      <c r="P21" s="16"/>
    </row>
    <row r="22" spans="1:18" hidden="1" x14ac:dyDescent="0.25">
      <c r="A22" s="21"/>
      <c r="B22" s="77" t="s">
        <v>31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9"/>
      <c r="O22" s="34">
        <f>O20+O21</f>
        <v>3421.3599503999999</v>
      </c>
      <c r="P22" s="24"/>
      <c r="R22" s="17"/>
    </row>
    <row r="23" spans="1:18" x14ac:dyDescent="0.25">
      <c r="A23" s="45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7"/>
      <c r="P23" s="24"/>
      <c r="R23" s="17"/>
    </row>
    <row r="24" spans="1:18" x14ac:dyDescent="0.2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  <c r="P24" s="24"/>
      <c r="R24" s="17"/>
    </row>
    <row r="25" spans="1:18" x14ac:dyDescent="0.25">
      <c r="A25" s="45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  <c r="P25" s="24"/>
      <c r="R25" s="17"/>
    </row>
    <row r="26" spans="1:18" x14ac:dyDescent="0.25">
      <c r="A26" s="5" t="s">
        <v>74</v>
      </c>
      <c r="B26" s="5" t="s">
        <v>75</v>
      </c>
      <c r="D26" s="35" t="s">
        <v>39</v>
      </c>
      <c r="G26" s="42">
        <f>D26*D27*D28</f>
        <v>1.192061016</v>
      </c>
      <c r="H26" s="32"/>
    </row>
    <row r="27" spans="1:18" x14ac:dyDescent="0.25">
      <c r="A27" s="5" t="s">
        <v>70</v>
      </c>
      <c r="B27" s="5" t="s">
        <v>77</v>
      </c>
      <c r="D27" s="35" t="s">
        <v>40</v>
      </c>
      <c r="G27" s="42">
        <f>D26*D27*D28*D29</f>
        <v>1.2492799447680001</v>
      </c>
      <c r="H27" s="32"/>
    </row>
    <row r="28" spans="1:18" x14ac:dyDescent="0.25">
      <c r="A28" s="5" t="s">
        <v>71</v>
      </c>
      <c r="B28" s="5" t="s">
        <v>78</v>
      </c>
      <c r="D28" s="35" t="s">
        <v>41</v>
      </c>
      <c r="G28" s="42">
        <f>G27*D30</f>
        <v>1.3079961021720961</v>
      </c>
      <c r="I28" s="4"/>
      <c r="J28" s="4"/>
      <c r="K28" s="4"/>
    </row>
    <row r="29" spans="1:18" x14ac:dyDescent="0.25">
      <c r="A29" s="5" t="s">
        <v>72</v>
      </c>
      <c r="B29" s="5" t="s">
        <v>79</v>
      </c>
      <c r="D29" s="35" t="s">
        <v>42</v>
      </c>
      <c r="G29" s="42"/>
      <c r="I29" s="4"/>
      <c r="J29" s="4"/>
      <c r="K29" s="4"/>
    </row>
    <row r="30" spans="1:18" x14ac:dyDescent="0.25">
      <c r="A30" s="5" t="s">
        <v>73</v>
      </c>
      <c r="B30" s="5" t="s">
        <v>80</v>
      </c>
      <c r="D30" s="35">
        <v>1.0469999999999999</v>
      </c>
      <c r="I30" s="4"/>
      <c r="J30" s="4"/>
      <c r="K30" s="4"/>
    </row>
    <row r="31" spans="1:18" x14ac:dyDescent="0.25">
      <c r="D31" s="35"/>
      <c r="I31" s="4"/>
      <c r="J31" s="4"/>
      <c r="K31" s="4"/>
    </row>
    <row r="32" spans="1:18" x14ac:dyDescent="0.25">
      <c r="D32" s="35"/>
      <c r="H32" s="4" t="s">
        <v>52</v>
      </c>
      <c r="I32" s="4"/>
      <c r="J32" s="4"/>
      <c r="K32" s="4"/>
      <c r="L32" s="35">
        <v>500</v>
      </c>
    </row>
    <row r="34" spans="8:12" x14ac:dyDescent="0.25">
      <c r="H34" s="4" t="s">
        <v>53</v>
      </c>
      <c r="L34" s="35">
        <v>500</v>
      </c>
    </row>
    <row r="37" spans="8:12" x14ac:dyDescent="0.25">
      <c r="H37" s="4" t="s">
        <v>57</v>
      </c>
    </row>
  </sheetData>
  <mergeCells count="30">
    <mergeCell ref="B18:N18"/>
    <mergeCell ref="B19:N19"/>
    <mergeCell ref="B20:N20"/>
    <mergeCell ref="B21:N21"/>
    <mergeCell ref="B22:N22"/>
    <mergeCell ref="E9:F9"/>
    <mergeCell ref="B10:N10"/>
    <mergeCell ref="B11:N11"/>
    <mergeCell ref="B12:N12"/>
    <mergeCell ref="A14:A17"/>
    <mergeCell ref="B14:B17"/>
    <mergeCell ref="C14:C17"/>
    <mergeCell ref="D14:D17"/>
    <mergeCell ref="G14:G17"/>
    <mergeCell ref="B8:N8"/>
    <mergeCell ref="B1:O1"/>
    <mergeCell ref="A5:A6"/>
    <mergeCell ref="B5:B6"/>
    <mergeCell ref="C5:C6"/>
    <mergeCell ref="D5:D6"/>
    <mergeCell ref="E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pane ySplit="12" topLeftCell="A13" activePane="bottomLeft" state="frozen"/>
      <selection pane="bottomLeft" activeCell="G2" sqref="G2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5" customWidth="1"/>
    <col min="11" max="11" width="10.140625" style="35" customWidth="1"/>
    <col min="12" max="12" width="9.85546875" style="35" customWidth="1"/>
    <col min="13" max="13" width="13.5703125" style="35" customWidth="1"/>
    <col min="14" max="14" width="31" style="35" customWidth="1"/>
    <col min="15" max="15" width="19.140625" style="35" customWidth="1"/>
    <col min="16" max="16" width="5.85546875" style="2" customWidth="1"/>
    <col min="17" max="17" width="16.7109375" style="3" customWidth="1"/>
    <col min="18" max="16384" width="9.140625" style="4"/>
  </cols>
  <sheetData>
    <row r="1" spans="1:17" ht="59.25" customHeight="1" x14ac:dyDescent="0.25">
      <c r="A1" s="1"/>
      <c r="B1" s="88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7" ht="12.75" customHeight="1" x14ac:dyDescent="0.25">
      <c r="A2" s="1"/>
      <c r="B2" s="55"/>
      <c r="C2" s="56"/>
      <c r="D2" s="60"/>
      <c r="E2" s="60"/>
      <c r="F2" s="60"/>
      <c r="G2" s="60"/>
      <c r="H2" s="60"/>
      <c r="I2" s="64"/>
      <c r="J2" s="60"/>
      <c r="K2" s="60"/>
      <c r="L2" s="56"/>
      <c r="M2" s="56"/>
      <c r="N2" s="56"/>
      <c r="O2" s="56"/>
    </row>
    <row r="3" spans="1:17" x14ac:dyDescent="0.25">
      <c r="A3" s="4"/>
      <c r="B3" s="59"/>
      <c r="C3" s="59"/>
      <c r="D3" s="61"/>
      <c r="E3" s="62"/>
      <c r="F3" s="62"/>
      <c r="G3" s="62"/>
      <c r="H3" s="62"/>
      <c r="I3" s="63"/>
      <c r="J3" s="6"/>
      <c r="K3" s="6"/>
      <c r="L3" s="6"/>
      <c r="M3" s="6"/>
      <c r="N3" s="6"/>
      <c r="O3" s="7" t="s">
        <v>1</v>
      </c>
    </row>
    <row r="4" spans="1:17" x14ac:dyDescent="0.25">
      <c r="B4" s="59"/>
      <c r="C4" s="59"/>
      <c r="D4" s="61"/>
      <c r="E4" s="62"/>
      <c r="F4" s="62"/>
      <c r="G4" s="62"/>
      <c r="H4" s="62"/>
      <c r="I4" s="63"/>
      <c r="J4" s="6"/>
      <c r="K4" s="6"/>
      <c r="L4" s="6"/>
      <c r="M4" s="6"/>
      <c r="N4" s="6"/>
      <c r="O4" s="7"/>
    </row>
    <row r="5" spans="1:17" s="7" customFormat="1" x14ac:dyDescent="0.25">
      <c r="A5" s="90" t="s">
        <v>2</v>
      </c>
      <c r="B5" s="90" t="s">
        <v>3</v>
      </c>
      <c r="C5" s="90" t="s">
        <v>4</v>
      </c>
      <c r="D5" s="90" t="s">
        <v>5</v>
      </c>
      <c r="E5" s="92" t="s">
        <v>6</v>
      </c>
      <c r="F5" s="93"/>
      <c r="G5" s="92" t="s">
        <v>7</v>
      </c>
      <c r="H5" s="92" t="s">
        <v>8</v>
      </c>
      <c r="I5" s="92" t="s">
        <v>9</v>
      </c>
      <c r="J5" s="95" t="s">
        <v>10</v>
      </c>
      <c r="K5" s="95" t="s">
        <v>11</v>
      </c>
      <c r="L5" s="95" t="s">
        <v>12</v>
      </c>
      <c r="M5" s="95" t="s">
        <v>13</v>
      </c>
      <c r="N5" s="95" t="s">
        <v>14</v>
      </c>
      <c r="O5" s="95" t="s">
        <v>15</v>
      </c>
      <c r="P5" s="8"/>
    </row>
    <row r="6" spans="1:17" s="7" customFormat="1" ht="85.5" customHeight="1" x14ac:dyDescent="0.25">
      <c r="A6" s="91"/>
      <c r="B6" s="91"/>
      <c r="C6" s="91"/>
      <c r="D6" s="9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8"/>
    </row>
    <row r="7" spans="1:17" s="13" customFormat="1" ht="16.5" thickBot="1" x14ac:dyDescent="0.3">
      <c r="A7" s="9" t="s">
        <v>16</v>
      </c>
      <c r="B7" s="9" t="s">
        <v>17</v>
      </c>
      <c r="C7" s="9" t="s">
        <v>18</v>
      </c>
      <c r="D7" s="10">
        <v>4</v>
      </c>
      <c r="E7" s="11">
        <v>5</v>
      </c>
      <c r="F7" s="10">
        <v>6</v>
      </c>
      <c r="G7" s="11">
        <v>5</v>
      </c>
      <c r="H7" s="11">
        <v>6</v>
      </c>
      <c r="I7" s="11">
        <v>7</v>
      </c>
      <c r="J7" s="10">
        <v>8</v>
      </c>
      <c r="K7" s="11">
        <v>9</v>
      </c>
      <c r="L7" s="10">
        <v>10</v>
      </c>
      <c r="M7" s="11">
        <v>11</v>
      </c>
      <c r="N7" s="11">
        <v>12</v>
      </c>
      <c r="O7" s="11">
        <v>13</v>
      </c>
      <c r="P7" s="12"/>
    </row>
    <row r="8" spans="1:17" s="17" customFormat="1" hidden="1" x14ac:dyDescent="0.25">
      <c r="A8" s="14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5"/>
      <c r="P8" s="16"/>
      <c r="Q8" s="3"/>
    </row>
    <row r="9" spans="1:17" s="17" customFormat="1" ht="31.5" hidden="1" x14ac:dyDescent="0.25">
      <c r="A9" s="14" t="s">
        <v>20</v>
      </c>
      <c r="B9" s="37" t="s">
        <v>21</v>
      </c>
      <c r="C9" s="14" t="s">
        <v>22</v>
      </c>
      <c r="D9" s="14" t="s">
        <v>23</v>
      </c>
      <c r="E9" s="80" t="s">
        <v>24</v>
      </c>
      <c r="F9" s="80"/>
      <c r="G9" s="54" t="s">
        <v>25</v>
      </c>
      <c r="H9" s="18" t="s">
        <v>26</v>
      </c>
      <c r="I9" s="19" t="s">
        <v>27</v>
      </c>
      <c r="J9" s="15">
        <v>2944</v>
      </c>
      <c r="K9" s="15">
        <v>1</v>
      </c>
      <c r="L9" s="15" t="s">
        <v>28</v>
      </c>
      <c r="M9" s="15">
        <f t="shared" ref="M9" si="0">J9*K9</f>
        <v>2944</v>
      </c>
      <c r="N9" s="15">
        <v>1.03</v>
      </c>
      <c r="O9" s="20">
        <f>M9*N9</f>
        <v>3032.32</v>
      </c>
      <c r="P9" s="16"/>
      <c r="Q9" s="3"/>
    </row>
    <row r="10" spans="1:17" s="17" customFormat="1" hidden="1" x14ac:dyDescent="0.25">
      <c r="A10" s="21"/>
      <c r="B10" s="76" t="s">
        <v>29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20">
        <f>O9*1.191</f>
        <v>3611.4931200000005</v>
      </c>
      <c r="P10" s="16"/>
      <c r="Q10" s="3"/>
    </row>
    <row r="11" spans="1:17" s="17" customFormat="1" hidden="1" x14ac:dyDescent="0.25">
      <c r="A11" s="21"/>
      <c r="B11" s="76" t="s">
        <v>30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0">
        <f>O10*0.2</f>
        <v>722.29862400000013</v>
      </c>
      <c r="P11" s="16"/>
      <c r="Q11" s="3"/>
    </row>
    <row r="12" spans="1:17" ht="16.5" hidden="1" thickBot="1" x14ac:dyDescent="0.3">
      <c r="A12" s="22"/>
      <c r="B12" s="81" t="s">
        <v>31</v>
      </c>
      <c r="C12" s="81"/>
      <c r="D12" s="81"/>
      <c r="E12" s="81"/>
      <c r="F12" s="81"/>
      <c r="G12" s="81"/>
      <c r="H12" s="82"/>
      <c r="I12" s="82"/>
      <c r="J12" s="82"/>
      <c r="K12" s="82"/>
      <c r="L12" s="82"/>
      <c r="M12" s="82"/>
      <c r="N12" s="82"/>
      <c r="O12" s="23">
        <f>O10+O11</f>
        <v>4333.791744000001</v>
      </c>
      <c r="P12" s="24">
        <f>4050901.2</f>
        <v>4050901.2</v>
      </c>
    </row>
    <row r="13" spans="1:17" x14ac:dyDescent="0.25">
      <c r="A13" s="25"/>
      <c r="B13" s="14"/>
      <c r="C13" s="14"/>
      <c r="D13" s="14"/>
      <c r="E13" s="36"/>
      <c r="F13" s="36"/>
      <c r="G13" s="36"/>
      <c r="H13" s="26"/>
      <c r="I13" s="27"/>
      <c r="J13" s="28"/>
      <c r="K13" s="28"/>
      <c r="L13" s="28"/>
      <c r="M13" s="28"/>
      <c r="N13" s="28"/>
      <c r="O13" s="29"/>
    </row>
    <row r="14" spans="1:17" s="32" customFormat="1" ht="47.25" x14ac:dyDescent="0.25">
      <c r="A14" s="83" t="s">
        <v>47</v>
      </c>
      <c r="B14" s="85" t="s">
        <v>67</v>
      </c>
      <c r="C14" s="86" t="s">
        <v>85</v>
      </c>
      <c r="D14" s="99">
        <v>2027</v>
      </c>
      <c r="E14" s="30"/>
      <c r="F14" s="30"/>
      <c r="G14" s="85" t="s">
        <v>32</v>
      </c>
      <c r="H14" s="39" t="s">
        <v>34</v>
      </c>
      <c r="I14" s="39" t="s">
        <v>35</v>
      </c>
      <c r="J14" s="39">
        <v>499</v>
      </c>
      <c r="K14" s="38">
        <v>1.3</v>
      </c>
      <c r="L14" s="38" t="s">
        <v>33</v>
      </c>
      <c r="M14" s="40">
        <f>J14*K14</f>
        <v>648.70000000000005</v>
      </c>
      <c r="N14" s="38">
        <v>1.68</v>
      </c>
      <c r="O14" s="41">
        <f>M14*N14</f>
        <v>1089.816</v>
      </c>
      <c r="Q14" s="33" t="s">
        <v>36</v>
      </c>
    </row>
    <row r="15" spans="1:17" s="32" customFormat="1" ht="25.5" customHeight="1" x14ac:dyDescent="0.25">
      <c r="A15" s="84"/>
      <c r="B15" s="85"/>
      <c r="C15" s="86"/>
      <c r="D15" s="99"/>
      <c r="E15" s="30"/>
      <c r="F15" s="30"/>
      <c r="G15" s="85"/>
      <c r="H15" s="65" t="s">
        <v>44</v>
      </c>
      <c r="I15" s="65" t="s">
        <v>45</v>
      </c>
      <c r="J15" s="65">
        <v>517</v>
      </c>
      <c r="K15" s="38">
        <v>1.3</v>
      </c>
      <c r="L15" s="15" t="s">
        <v>33</v>
      </c>
      <c r="M15" s="31">
        <f>J15*K15</f>
        <v>672.1</v>
      </c>
      <c r="N15" s="38">
        <v>1.68</v>
      </c>
      <c r="O15" s="20">
        <f>M15*N15</f>
        <v>1129.1279999999999</v>
      </c>
      <c r="Q15" s="33" t="s">
        <v>46</v>
      </c>
    </row>
    <row r="16" spans="1:17" s="32" customFormat="1" ht="48" customHeight="1" x14ac:dyDescent="0.25">
      <c r="A16" s="84"/>
      <c r="B16" s="85"/>
      <c r="C16" s="86"/>
      <c r="D16" s="99"/>
      <c r="E16" s="30"/>
      <c r="F16" s="30"/>
      <c r="G16" s="85"/>
      <c r="H16" s="65" t="s">
        <v>68</v>
      </c>
      <c r="I16" s="65" t="s">
        <v>69</v>
      </c>
      <c r="J16" s="15">
        <v>219</v>
      </c>
      <c r="K16" s="15">
        <v>0.42</v>
      </c>
      <c r="L16" s="15" t="s">
        <v>33</v>
      </c>
      <c r="M16" s="31">
        <f t="shared" ref="M16" si="1">J16*K16</f>
        <v>91.97999999999999</v>
      </c>
      <c r="N16" s="15">
        <v>1.04</v>
      </c>
      <c r="O16" s="20">
        <f t="shared" ref="O16" si="2">M16*N16</f>
        <v>95.659199999999998</v>
      </c>
      <c r="Q16" s="33"/>
    </row>
    <row r="17" spans="1:18" s="32" customFormat="1" ht="46.5" customHeight="1" x14ac:dyDescent="0.25">
      <c r="A17" s="84"/>
      <c r="B17" s="85"/>
      <c r="C17" s="86"/>
      <c r="D17" s="99"/>
      <c r="E17" s="30"/>
      <c r="F17" s="30"/>
      <c r="G17" s="85"/>
      <c r="H17" s="65" t="s">
        <v>53</v>
      </c>
      <c r="I17" s="65" t="s">
        <v>56</v>
      </c>
      <c r="J17" s="15">
        <v>166</v>
      </c>
      <c r="K17" s="15">
        <v>0.85</v>
      </c>
      <c r="L17" s="15" t="s">
        <v>33</v>
      </c>
      <c r="M17" s="31">
        <f t="shared" ref="M17:M18" si="3">J17*K17</f>
        <v>141.1</v>
      </c>
      <c r="N17" s="15">
        <v>1.04</v>
      </c>
      <c r="O17" s="20">
        <f t="shared" ref="O17:O18" si="4">M17*N17</f>
        <v>146.744</v>
      </c>
      <c r="Q17" s="33"/>
    </row>
    <row r="18" spans="1:18" s="32" customFormat="1" ht="46.5" customHeight="1" x14ac:dyDescent="0.25">
      <c r="A18" s="84"/>
      <c r="B18" s="85"/>
      <c r="C18" s="86"/>
      <c r="D18" s="99"/>
      <c r="E18" s="30"/>
      <c r="F18" s="30"/>
      <c r="G18" s="85"/>
      <c r="H18" s="57" t="s">
        <v>54</v>
      </c>
      <c r="I18" s="57" t="s">
        <v>56</v>
      </c>
      <c r="J18" s="15">
        <v>166</v>
      </c>
      <c r="K18" s="15">
        <v>0.03</v>
      </c>
      <c r="L18" s="15" t="s">
        <v>33</v>
      </c>
      <c r="M18" s="31">
        <f t="shared" si="3"/>
        <v>4.9799999999999995</v>
      </c>
      <c r="N18" s="15">
        <v>1.04</v>
      </c>
      <c r="O18" s="20">
        <f t="shared" si="4"/>
        <v>5.1791999999999998</v>
      </c>
      <c r="Q18" s="33"/>
    </row>
    <row r="19" spans="1:18" s="32" customFormat="1" ht="18.75" x14ac:dyDescent="0.25">
      <c r="A19" s="37"/>
      <c r="B19" s="73" t="s">
        <v>38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5"/>
      <c r="O19" s="20">
        <f>SUM(O14:O18)</f>
        <v>2466.5264000000002</v>
      </c>
      <c r="Q19" s="44"/>
    </row>
    <row r="20" spans="1:18" s="32" customFormat="1" ht="18.75" x14ac:dyDescent="0.25">
      <c r="A20" s="37"/>
      <c r="B20" s="73" t="s">
        <v>43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5"/>
      <c r="O20" s="20">
        <f>O19*1.2</f>
        <v>2959.8316800000002</v>
      </c>
      <c r="Q20" s="44"/>
    </row>
    <row r="21" spans="1:18" s="17" customFormat="1" ht="31.5" customHeight="1" x14ac:dyDescent="0.25">
      <c r="A21" s="21"/>
      <c r="B21" s="76" t="s">
        <v>81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20">
        <f>O19*1.572</f>
        <v>3877.3795008000006</v>
      </c>
      <c r="P21" s="16"/>
      <c r="Q21" s="68">
        <v>1283762.21</v>
      </c>
    </row>
    <row r="22" spans="1:18" s="17" customFormat="1" ht="18" hidden="1" customHeight="1" x14ac:dyDescent="0.25">
      <c r="A22" s="21"/>
      <c r="B22" s="76" t="s">
        <v>30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20">
        <f>O21*0.2</f>
        <v>775.47590016000015</v>
      </c>
      <c r="P22" s="16"/>
    </row>
    <row r="23" spans="1:18" hidden="1" x14ac:dyDescent="0.25">
      <c r="A23" s="21"/>
      <c r="B23" s="77" t="s">
        <v>31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9"/>
      <c r="O23" s="34">
        <f>O21+O22</f>
        <v>4652.8554009600011</v>
      </c>
      <c r="P23" s="24"/>
      <c r="R23" s="17"/>
    </row>
    <row r="24" spans="1:18" x14ac:dyDescent="0.2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  <c r="P24" s="24"/>
      <c r="R24" s="17"/>
    </row>
    <row r="25" spans="1:18" x14ac:dyDescent="0.25">
      <c r="D25" s="35" t="s">
        <v>39</v>
      </c>
      <c r="G25" s="42">
        <f>D25*D26*D27</f>
        <v>1.192061016</v>
      </c>
      <c r="H25" s="32"/>
    </row>
    <row r="26" spans="1:18" x14ac:dyDescent="0.25">
      <c r="D26" s="35" t="s">
        <v>40</v>
      </c>
      <c r="G26" s="42">
        <f>D25*D26*D27*D28</f>
        <v>1.2492799447680001</v>
      </c>
      <c r="H26" s="32"/>
    </row>
    <row r="27" spans="1:18" x14ac:dyDescent="0.25">
      <c r="D27" s="35" t="s">
        <v>41</v>
      </c>
      <c r="G27" s="69">
        <f>G26*D29</f>
        <v>1.3079961021720961</v>
      </c>
      <c r="H27" s="17">
        <v>2023</v>
      </c>
      <c r="I27" s="4"/>
      <c r="J27" s="4"/>
      <c r="K27" s="4"/>
    </row>
    <row r="28" spans="1:18" x14ac:dyDescent="0.25">
      <c r="D28" s="35" t="s">
        <v>42</v>
      </c>
      <c r="G28" s="42"/>
      <c r="I28" s="4"/>
      <c r="J28" s="4"/>
      <c r="K28" s="4"/>
    </row>
    <row r="29" spans="1:18" x14ac:dyDescent="0.25">
      <c r="D29" s="35">
        <v>1.0469999999999999</v>
      </c>
      <c r="I29" s="4"/>
      <c r="J29" s="4"/>
      <c r="K29" s="4"/>
    </row>
    <row r="30" spans="1:18" x14ac:dyDescent="0.25">
      <c r="C30" s="5" t="s">
        <v>70</v>
      </c>
      <c r="D30" s="35">
        <v>1.0469999999999999</v>
      </c>
      <c r="I30" s="4"/>
      <c r="J30" s="4"/>
      <c r="K30" s="4"/>
    </row>
  </sheetData>
  <mergeCells count="30">
    <mergeCell ref="B8:N8"/>
    <mergeCell ref="B1:O1"/>
    <mergeCell ref="A5:A6"/>
    <mergeCell ref="B5:B6"/>
    <mergeCell ref="C5:C6"/>
    <mergeCell ref="D5:D6"/>
    <mergeCell ref="E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E9:F9"/>
    <mergeCell ref="B10:N10"/>
    <mergeCell ref="B11:N11"/>
    <mergeCell ref="B12:N12"/>
    <mergeCell ref="A14:A18"/>
    <mergeCell ref="B14:B18"/>
    <mergeCell ref="C14:C18"/>
    <mergeCell ref="D14:D18"/>
    <mergeCell ref="G14:G18"/>
    <mergeCell ref="B19:N19"/>
    <mergeCell ref="B20:N20"/>
    <mergeCell ref="B21:N21"/>
    <mergeCell ref="B22:N22"/>
    <mergeCell ref="B23:N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workbookViewId="0">
      <selection activeCell="G10" sqref="F9:G10"/>
    </sheetView>
  </sheetViews>
  <sheetFormatPr defaultRowHeight="15" x14ac:dyDescent="0.25"/>
  <cols>
    <col min="2" max="2" width="14.7109375" customWidth="1"/>
    <col min="3" max="3" width="15" customWidth="1"/>
    <col min="5" max="5" width="14.140625" customWidth="1"/>
    <col min="6" max="6" width="14" customWidth="1"/>
    <col min="8" max="8" width="15.140625" customWidth="1"/>
  </cols>
  <sheetData>
    <row r="2" spans="2:8" ht="15.75" x14ac:dyDescent="0.25">
      <c r="B2" s="20">
        <v>2351.9456</v>
      </c>
      <c r="C2" s="71">
        <v>5178.8568000000005</v>
      </c>
      <c r="D2" s="71">
        <v>1988.2380000000001</v>
      </c>
      <c r="E2" s="71">
        <v>2466.5264000000002</v>
      </c>
      <c r="F2" s="72">
        <f>SUM(B2:E2)</f>
        <v>11985.566800000001</v>
      </c>
      <c r="H2">
        <v>11985.566800000001</v>
      </c>
    </row>
    <row r="3" spans="2:8" ht="15.75" x14ac:dyDescent="0.25">
      <c r="B3" s="20">
        <v>2822.3347199999998</v>
      </c>
      <c r="C3" s="71">
        <v>6214.6281600000002</v>
      </c>
      <c r="D3" s="71">
        <v>2385.8856000000001</v>
      </c>
      <c r="E3" s="71">
        <v>2959.8316800000002</v>
      </c>
      <c r="F3" s="72">
        <f t="shared" ref="F3:F4" si="0">SUM(B3:E3)</f>
        <v>14382.68016</v>
      </c>
      <c r="H3">
        <v>14382.68016</v>
      </c>
    </row>
    <row r="4" spans="2:8" ht="15.75" x14ac:dyDescent="0.25">
      <c r="B4" s="20">
        <v>3697.2584832000002</v>
      </c>
      <c r="C4" s="71">
        <v>9328.1568681600002</v>
      </c>
      <c r="D4" s="71">
        <v>2851.133292</v>
      </c>
      <c r="E4" s="71">
        <v>3877.3795008000006</v>
      </c>
      <c r="F4" s="72">
        <f t="shared" si="0"/>
        <v>19753.92814416</v>
      </c>
      <c r="H4">
        <v>19753.92814416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М_010 25</vt:lpstr>
      <vt:lpstr>М_010  29</vt:lpstr>
      <vt:lpstr>М_010 32</vt:lpstr>
      <vt:lpstr>М_010 33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2022-03-24T06:29:24Z</dcterms:modified>
</cp:coreProperties>
</file>