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013" sheetId="7" r:id="rId1"/>
    <sheet name="Лист1" sheetId="8" r:id="rId2"/>
    <sheet name="Лист2" sheetId="9" r:id="rId3"/>
    <sheet name="Лист3" sheetId="10" r:id="rId4"/>
  </sheets>
  <calcPr calcId="145621"/>
</workbook>
</file>

<file path=xl/calcChain.xml><?xml version="1.0" encoding="utf-8"?>
<calcChain xmlns="http://schemas.openxmlformats.org/spreadsheetml/2006/main">
  <c r="O17" i="7" l="1"/>
  <c r="O19" i="9" l="1"/>
  <c r="M14" i="10" l="1"/>
  <c r="O14" i="10" s="1"/>
  <c r="O13" i="10"/>
  <c r="M13" i="10"/>
  <c r="M12" i="10"/>
  <c r="O12" i="10" s="1"/>
  <c r="R10" i="10"/>
  <c r="Q10" i="10"/>
  <c r="M7" i="10"/>
  <c r="O7" i="10" s="1"/>
  <c r="O8" i="10" s="1"/>
  <c r="O9" i="10" l="1"/>
  <c r="O10" i="10"/>
  <c r="O17" i="10"/>
  <c r="O19" i="10" l="1"/>
  <c r="O18" i="10"/>
  <c r="M14" i="7"/>
  <c r="O14" i="7" s="1"/>
  <c r="M12" i="7"/>
  <c r="O12" i="7" s="1"/>
  <c r="M17" i="9"/>
  <c r="O17" i="9" s="1"/>
  <c r="O16" i="9"/>
  <c r="M16" i="9"/>
  <c r="M15" i="9"/>
  <c r="O15" i="9" s="1"/>
  <c r="O14" i="9"/>
  <c r="M14" i="9"/>
  <c r="K13" i="9"/>
  <c r="M13" i="9" s="1"/>
  <c r="O13" i="9" s="1"/>
  <c r="P10" i="9"/>
  <c r="Q10" i="9" s="1"/>
  <c r="M7" i="9"/>
  <c r="O7" i="9" s="1"/>
  <c r="O8" i="9" s="1"/>
  <c r="P19" i="8"/>
  <c r="Q19" i="8" s="1"/>
  <c r="O15" i="8"/>
  <c r="M15" i="8"/>
  <c r="K14" i="8"/>
  <c r="M14" i="8" s="1"/>
  <c r="O14" i="8" s="1"/>
  <c r="K13" i="8"/>
  <c r="M13" i="8" s="1"/>
  <c r="O13" i="8" s="1"/>
  <c r="K12" i="8"/>
  <c r="M12" i="8" s="1"/>
  <c r="O12" i="8" s="1"/>
  <c r="M11" i="8"/>
  <c r="O11" i="8" s="1"/>
  <c r="K11" i="8"/>
  <c r="K10" i="8"/>
  <c r="M10" i="8" s="1"/>
  <c r="O10" i="8" s="1"/>
  <c r="K9" i="8"/>
  <c r="M9" i="8" s="1"/>
  <c r="O9" i="8" s="1"/>
  <c r="O8" i="8"/>
  <c r="M8" i="8"/>
  <c r="M7" i="8"/>
  <c r="O7" i="8" s="1"/>
  <c r="O20" i="10" l="1"/>
  <c r="O21" i="10" s="1"/>
  <c r="O9" i="9"/>
  <c r="O10" i="9" s="1"/>
  <c r="O18" i="9"/>
  <c r="O16" i="8"/>
  <c r="O17" i="8" s="1"/>
  <c r="O20" i="9" l="1"/>
  <c r="O21" i="9" s="1"/>
  <c r="O18" i="8"/>
  <c r="O19" i="8"/>
  <c r="M13" i="7" l="1"/>
  <c r="O13" i="7" s="1"/>
  <c r="O15" i="7" s="1"/>
  <c r="Q10" i="7"/>
  <c r="R10" i="7" s="1"/>
  <c r="M7" i="7"/>
  <c r="O7" i="7" s="1"/>
  <c r="O8" i="7" s="1"/>
  <c r="O9" i="7" l="1"/>
  <c r="O10" i="7" s="1"/>
  <c r="O18" i="7" l="1"/>
  <c r="O19" i="7" s="1"/>
  <c r="O16" i="7"/>
</calcChain>
</file>

<file path=xl/sharedStrings.xml><?xml version="1.0" encoding="utf-8"?>
<sst xmlns="http://schemas.openxmlformats.org/spreadsheetml/2006/main" count="229" uniqueCount="89">
  <si>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</si>
  <si>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</si>
  <si>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</si>
  <si>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</si>
  <si>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</si>
  <si>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</si>
  <si>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</si>
  <si>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</si>
  <si>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</si>
  <si>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</si>
  <si>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</si>
  <si>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</si>
  <si>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</si>
  <si>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</si>
  <si>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</si>
  <si>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</si>
  <si>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</si>
  <si>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</si>
  <si>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</si>
  <si>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</si>
  <si>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</si>
  <si>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</si>
  <si>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</si>
  <si>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</si>
  <si>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</si>
  <si>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</si>
  <si>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</si>
  <si>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</si>
  <si>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</si>
  <si>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</si>
  <si>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</si>
  <si>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</si>
  <si>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</si>
  <si>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</si>
  <si>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Ведомость объемов работ на строительство КЛ</t>
  </si>
  <si>
    <t>строительство КЛ-10кВ</t>
  </si>
  <si>
    <t>К1-05-2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</si>
  <si>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</si>
  <si>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</si>
  <si>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</si>
  <si>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</si>
  <si>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</si>
  <si>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</si>
  <si>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</si>
  <si>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</si>
  <si>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</si>
  <si>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</si>
  <si>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</si>
  <si>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</si>
  <si>
    <t>М_002</t>
  </si>
  <si>
    <t>Строительство КТПН 160 кВ с линичми электропередачи 6 кВ</t>
  </si>
  <si>
    <t>2025</t>
  </si>
  <si>
    <t>К_10</t>
  </si>
  <si>
    <t>строительство ТП-107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</si>
  <si>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</si>
  <si>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</si>
  <si>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</si>
  <si>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</si>
  <si>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</si>
  <si>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</si>
  <si>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КЛ 10 кВ</t>
  </si>
  <si>
    <t>К1-02-2</t>
  </si>
  <si>
    <t>К1-03-2</t>
  </si>
  <si>
    <t>К1-01-2</t>
  </si>
  <si>
    <t>Устройство траншении и восстановление благоустройства по трассе</t>
  </si>
  <si>
    <t>Б2-02-4</t>
  </si>
  <si>
    <t>стр.81</t>
  </si>
  <si>
    <t>На всстановление дорожного покрытия при прокладке кабельной линии</t>
  </si>
  <si>
    <t>Б4-01</t>
  </si>
  <si>
    <t>м2</t>
  </si>
  <si>
    <t>стр.82</t>
  </si>
  <si>
    <t>стр.35</t>
  </si>
  <si>
    <t>стр.121</t>
  </si>
  <si>
    <t>Комплектная подстанция, киоскового типа, тупикового исполнения, "кабель-кабел", без тамбуров обслуживания, корпус "металл"  КТПН-К-Т (КК)-160-6-0,4-09У1, с силовым трансформатором ТМГ160кВА 6/0,4 кВ Д/У Цена:1040000/1,2/5,49=159757,13</t>
  </si>
  <si>
    <t>КЛ 6 кВ 1,450 км</t>
  </si>
  <si>
    <t>Кабель силовой с алюминиевыми жилами ААБлУ 3х50-6</t>
  </si>
  <si>
    <t>К1-02-1</t>
  </si>
  <si>
    <t>установка КТПН 160/10</t>
  </si>
  <si>
    <t>Э1-05-1</t>
  </si>
  <si>
    <t xml:space="preserve">Кабель силовой с алюминиевыми жилами АВБбШв 4х70-1000
------------------------------------------------------
1000 м
 </t>
  </si>
  <si>
    <t>М_013</t>
  </si>
  <si>
    <t>на   строительство КТПН 10/0,4 кВ 250 кВА с линиями электропередачи 10 кВ, п. Орловка</t>
  </si>
  <si>
    <t>ИТОГО с НДС:</t>
  </si>
  <si>
    <t>Э1-06-1</t>
  </si>
  <si>
    <t>стр. 35</t>
  </si>
  <si>
    <t>установка КТПН 250/10</t>
  </si>
  <si>
    <t xml:space="preserve">КТПН 10/0,4 кВ 250 кВА, КЛ 10кВ 0,285м </t>
  </si>
  <si>
    <t>2023</t>
  </si>
  <si>
    <t>Индекс-дефлятор 2023г.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</si>
</sst>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Protection="0">
      <alignment horizontal="right" indent="1"/>
    </xf>
  </cellStyleXfs>
  <cellXfs count="114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13" fillId="0" borderId="2" xfId="0" applyFont="1" applyBorder="1" applyAlignment="1">
      <alignment horizontal="left" vertical="top" wrapText="1"/>
    </xf>
    <xf numFmtId="164" fontId="1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zoomScale="80" zoomScaleNormal="80" workbookViewId="0">
      <selection activeCell="D33" sqref="D33"/>
    </sheetView>
  </sheetViews>
  <sheetFormatPr defaultRowHeight="15.75" x14ac:dyDescent="0.25"/>
  <cols>
    <col min="1" max="1" width="14.140625" style="5" customWidth="1"/>
    <col min="2" max="2" width="21.42578125" style="5" customWidth="1"/>
    <col min="3" max="3" width="16.710937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8.140625" style="30" customWidth="1"/>
    <col min="15" max="15" width="26.85546875" style="30" customWidth="1"/>
    <col min="16" max="16" width="6" style="30" customWidth="1"/>
    <col min="17" max="17" width="20.85546875" style="2" customWidth="1"/>
    <col min="18" max="18" width="12.28515625" style="2" customWidth="1"/>
    <col min="19" max="16384" width="9.140625" style="4"/>
  </cols>
  <sheetData>
    <row r="1" spans="1:18" ht="57" customHeight="1" x14ac:dyDescent="0.3">
      <c r="A1" s="1"/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50"/>
    </row>
    <row r="2" spans="1:18" ht="25.5" customHeight="1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  <c r="P2" s="9"/>
    </row>
    <row r="3" spans="1:18" s="9" customFormat="1" x14ac:dyDescent="0.25">
      <c r="A3" s="75" t="s">
        <v>2</v>
      </c>
      <c r="B3" s="75" t="s">
        <v>3</v>
      </c>
      <c r="C3" s="75" t="s">
        <v>4</v>
      </c>
      <c r="D3" s="75" t="s">
        <v>5</v>
      </c>
      <c r="E3" s="77" t="s">
        <v>6</v>
      </c>
      <c r="F3" s="78"/>
      <c r="G3" s="77" t="s">
        <v>7</v>
      </c>
      <c r="H3" s="77" t="s">
        <v>8</v>
      </c>
      <c r="I3" s="77" t="s">
        <v>9</v>
      </c>
      <c r="J3" s="80" t="s">
        <v>10</v>
      </c>
      <c r="K3" s="80" t="s">
        <v>11</v>
      </c>
      <c r="L3" s="80" t="s">
        <v>12</v>
      </c>
      <c r="M3" s="80" t="s">
        <v>13</v>
      </c>
      <c r="N3" s="81" t="s">
        <v>14</v>
      </c>
      <c r="O3" s="80" t="s">
        <v>15</v>
      </c>
      <c r="P3" s="63"/>
      <c r="Q3" s="10"/>
      <c r="R3" s="10"/>
    </row>
    <row r="4" spans="1:18" s="9" customFormat="1" ht="68.25" customHeight="1" x14ac:dyDescent="0.25">
      <c r="A4" s="76"/>
      <c r="B4" s="76"/>
      <c r="C4" s="76"/>
      <c r="D4" s="76"/>
      <c r="E4" s="79"/>
      <c r="F4" s="79"/>
      <c r="G4" s="79"/>
      <c r="H4" s="79"/>
      <c r="I4" s="79"/>
      <c r="J4" s="79"/>
      <c r="K4" s="79"/>
      <c r="L4" s="79"/>
      <c r="M4" s="79"/>
      <c r="N4" s="82"/>
      <c r="O4" s="79"/>
      <c r="P4" s="64"/>
      <c r="Q4" s="10"/>
      <c r="R4" s="10"/>
    </row>
    <row r="5" spans="1:18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65"/>
      <c r="Q5" s="37"/>
      <c r="R5" s="37"/>
    </row>
    <row r="6" spans="1:18" s="14" customFormat="1" hidden="1" x14ac:dyDescent="0.25">
      <c r="A6" s="11"/>
      <c r="B6" s="72" t="s">
        <v>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12"/>
      <c r="P6" s="66"/>
      <c r="Q6" s="13"/>
      <c r="R6" s="13"/>
    </row>
    <row r="7" spans="1:18" s="14" customFormat="1" ht="31.5" hidden="1" x14ac:dyDescent="0.25">
      <c r="A7" s="11" t="s">
        <v>20</v>
      </c>
      <c r="B7" s="31" t="s">
        <v>21</v>
      </c>
      <c r="C7" s="11" t="s">
        <v>22</v>
      </c>
      <c r="D7" s="11" t="s">
        <v>23</v>
      </c>
      <c r="E7" s="84" t="s">
        <v>24</v>
      </c>
      <c r="F7" s="84"/>
      <c r="G7" s="33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67"/>
      <c r="Q7" s="13"/>
      <c r="R7" s="13"/>
    </row>
    <row r="8" spans="1:18" s="14" customFormat="1" hidden="1" x14ac:dyDescent="0.25">
      <c r="A8" s="18"/>
      <c r="B8" s="85" t="s">
        <v>29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17">
        <f>O7*1.191</f>
        <v>3611.4931200000005</v>
      </c>
      <c r="P8" s="67"/>
      <c r="Q8" s="13"/>
      <c r="R8" s="13"/>
    </row>
    <row r="9" spans="1:18" s="14" customFormat="1" hidden="1" x14ac:dyDescent="0.25">
      <c r="A9" s="18"/>
      <c r="B9" s="85" t="s">
        <v>30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17">
        <f>O8*0.2</f>
        <v>722.29862400000013</v>
      </c>
      <c r="P9" s="67"/>
      <c r="Q9" s="13"/>
      <c r="R9" s="13"/>
    </row>
    <row r="10" spans="1:18" ht="16.5" hidden="1" thickBot="1" x14ac:dyDescent="0.3">
      <c r="A10" s="19"/>
      <c r="B10" s="83" t="s">
        <v>31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20">
        <f>O8+O9</f>
        <v>4333.791744000001</v>
      </c>
      <c r="P10" s="68"/>
      <c r="Q10" s="21">
        <f>4050901.2</f>
        <v>4050901.2</v>
      </c>
      <c r="R10" s="21">
        <f>Q10/1.2</f>
        <v>3375751.0000000005</v>
      </c>
    </row>
    <row r="11" spans="1:18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  <c r="P11" s="67"/>
    </row>
    <row r="12" spans="1:18" s="29" customFormat="1" ht="39.75" customHeight="1" x14ac:dyDescent="0.25">
      <c r="A12" s="70" t="s">
        <v>80</v>
      </c>
      <c r="B12" s="70" t="s">
        <v>81</v>
      </c>
      <c r="C12" s="70" t="s">
        <v>86</v>
      </c>
      <c r="D12" s="93" t="s">
        <v>87</v>
      </c>
      <c r="E12" s="27"/>
      <c r="F12" s="27"/>
      <c r="G12" s="78" t="s">
        <v>34</v>
      </c>
      <c r="H12" s="51" t="s">
        <v>85</v>
      </c>
      <c r="I12" s="16" t="s">
        <v>83</v>
      </c>
      <c r="J12" s="12">
        <v>800</v>
      </c>
      <c r="K12" s="12">
        <v>1</v>
      </c>
      <c r="L12" s="12" t="s">
        <v>28</v>
      </c>
      <c r="M12" s="12">
        <f t="shared" ref="M12" si="1">J12*K12</f>
        <v>800</v>
      </c>
      <c r="N12" s="12">
        <v>1.03</v>
      </c>
      <c r="O12" s="17">
        <f t="shared" ref="O12" si="2">M12*N12</f>
        <v>824</v>
      </c>
      <c r="P12" s="67"/>
      <c r="Q12" s="3" t="s">
        <v>71</v>
      </c>
    </row>
    <row r="13" spans="1:18" s="29" customFormat="1" ht="39.75" customHeight="1" x14ac:dyDescent="0.25">
      <c r="A13" s="70"/>
      <c r="B13" s="70"/>
      <c r="C13" s="70"/>
      <c r="D13" s="93"/>
      <c r="E13" s="27"/>
      <c r="F13" s="27"/>
      <c r="G13" s="78"/>
      <c r="H13" s="51" t="s">
        <v>35</v>
      </c>
      <c r="I13" s="51" t="s">
        <v>76</v>
      </c>
      <c r="J13" s="28">
        <v>1215</v>
      </c>
      <c r="K13" s="12">
        <v>0.28499999999999998</v>
      </c>
      <c r="L13" s="12" t="s">
        <v>32</v>
      </c>
      <c r="M13" s="28">
        <f>J13*K13</f>
        <v>346.27499999999998</v>
      </c>
      <c r="N13" s="12">
        <v>1.08</v>
      </c>
      <c r="O13" s="17">
        <f>M13*N13</f>
        <v>373.97699999999998</v>
      </c>
      <c r="P13" s="67"/>
      <c r="Q13" s="3" t="s">
        <v>37</v>
      </c>
    </row>
    <row r="14" spans="1:18" s="29" customFormat="1" ht="67.5" customHeight="1" x14ac:dyDescent="0.25">
      <c r="A14" s="71"/>
      <c r="B14" s="71"/>
      <c r="C14" s="71"/>
      <c r="D14" s="94"/>
      <c r="E14" s="27"/>
      <c r="F14" s="27"/>
      <c r="G14" s="92"/>
      <c r="H14" s="51" t="s">
        <v>64</v>
      </c>
      <c r="I14" s="16" t="s">
        <v>65</v>
      </c>
      <c r="J14" s="12">
        <v>2703</v>
      </c>
      <c r="K14" s="12">
        <v>0.27</v>
      </c>
      <c r="L14" s="12" t="s">
        <v>32</v>
      </c>
      <c r="M14" s="12">
        <f t="shared" ref="M14" si="3">J14*K14</f>
        <v>729.81000000000006</v>
      </c>
      <c r="N14" s="12">
        <v>1</v>
      </c>
      <c r="O14" s="17">
        <f t="shared" ref="O14" si="4">M14*N14</f>
        <v>729.81000000000006</v>
      </c>
      <c r="P14" s="67"/>
      <c r="Q14" s="32" t="s">
        <v>66</v>
      </c>
    </row>
    <row r="15" spans="1:18" s="29" customFormat="1" ht="39.75" customHeight="1" x14ac:dyDescent="0.25">
      <c r="A15" s="31"/>
      <c r="B15" s="89" t="s">
        <v>38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1"/>
      <c r="O15" s="17">
        <f>SUM(O12:O14)</f>
        <v>1927.7869999999998</v>
      </c>
      <c r="P15" s="67"/>
      <c r="Q15" s="3"/>
    </row>
    <row r="16" spans="1:18" s="29" customFormat="1" ht="39.75" customHeight="1" x14ac:dyDescent="0.25">
      <c r="A16" s="40"/>
      <c r="B16" s="89" t="s">
        <v>82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1"/>
      <c r="O16" s="17">
        <f>O15*1.2</f>
        <v>2313.3443999999995</v>
      </c>
      <c r="P16" s="67"/>
      <c r="Q16" s="3"/>
    </row>
    <row r="17" spans="1:18" s="14" customFormat="1" ht="42" customHeight="1" x14ac:dyDescent="0.25">
      <c r="A17" s="18"/>
      <c r="B17" s="86" t="s">
        <v>88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17">
        <f>O15*1.308</f>
        <v>2521.545396</v>
      </c>
      <c r="P17" s="67"/>
      <c r="Q17" s="32">
        <v>1956896.59</v>
      </c>
      <c r="R17" s="32"/>
    </row>
    <row r="18" spans="1:18" s="14" customFormat="1" hidden="1" x14ac:dyDescent="0.25">
      <c r="A18" s="18"/>
      <c r="B18" s="85" t="s">
        <v>30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17">
        <f>O17*0.2</f>
        <v>504.30907920000004</v>
      </c>
      <c r="P18" s="67"/>
      <c r="Q18" s="13"/>
      <c r="R18" s="13"/>
    </row>
    <row r="19" spans="1:18" ht="16.5" hidden="1" thickBot="1" x14ac:dyDescent="0.3">
      <c r="A19" s="19"/>
      <c r="B19" s="83" t="s">
        <v>31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20">
        <f>O17+O18</f>
        <v>3025.8544751999998</v>
      </c>
      <c r="P19" s="68"/>
      <c r="Q19" s="21"/>
      <c r="R19" s="21"/>
    </row>
  </sheetData>
  <mergeCells count="30">
    <mergeCell ref="O3:O4"/>
    <mergeCell ref="B19:N19"/>
    <mergeCell ref="E7:F7"/>
    <mergeCell ref="B8:N8"/>
    <mergeCell ref="B9:N9"/>
    <mergeCell ref="B10:N10"/>
    <mergeCell ref="B17:N17"/>
    <mergeCell ref="B18:N18"/>
    <mergeCell ref="B15:N15"/>
    <mergeCell ref="G12:G14"/>
    <mergeCell ref="D12:D14"/>
    <mergeCell ref="C12:C14"/>
    <mergeCell ref="B12:B14"/>
    <mergeCell ref="B16:N16"/>
    <mergeCell ref="A12:A14"/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K9" sqref="K9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1406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17.85546875" style="30" customWidth="1"/>
    <col min="16" max="16" width="16.5703125" style="2" customWidth="1"/>
    <col min="17" max="17" width="15" style="2" customWidth="1"/>
    <col min="18" max="16384" width="9.140625" style="4"/>
  </cols>
  <sheetData>
    <row r="1" spans="1:17" ht="18.75" x14ac:dyDescent="0.3">
      <c r="A1" s="1"/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5" t="s">
        <v>2</v>
      </c>
      <c r="B3" s="75" t="s">
        <v>3</v>
      </c>
      <c r="C3" s="75" t="s">
        <v>4</v>
      </c>
      <c r="D3" s="75" t="s">
        <v>5</v>
      </c>
      <c r="E3" s="77" t="s">
        <v>6</v>
      </c>
      <c r="F3" s="78"/>
      <c r="G3" s="77" t="s">
        <v>7</v>
      </c>
      <c r="H3" s="77" t="s">
        <v>8</v>
      </c>
      <c r="I3" s="77" t="s">
        <v>9</v>
      </c>
      <c r="J3" s="80" t="s">
        <v>10</v>
      </c>
      <c r="K3" s="80" t="s">
        <v>11</v>
      </c>
      <c r="L3" s="80" t="s">
        <v>12</v>
      </c>
      <c r="M3" s="80" t="s">
        <v>13</v>
      </c>
      <c r="N3" s="80" t="s">
        <v>14</v>
      </c>
      <c r="O3" s="80" t="s">
        <v>15</v>
      </c>
      <c r="P3" s="10"/>
      <c r="Q3" s="10"/>
    </row>
    <row r="4" spans="1:17" s="9" customFormat="1" x14ac:dyDescent="0.25">
      <c r="A4" s="76"/>
      <c r="B4" s="76"/>
      <c r="C4" s="76"/>
      <c r="D4" s="76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/>
      <c r="O5" s="36"/>
      <c r="P5" s="37"/>
      <c r="Q5" s="37"/>
    </row>
    <row r="6" spans="1:17" s="14" customFormat="1" x14ac:dyDescent="0.25">
      <c r="A6" s="44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12"/>
      <c r="P6" s="13"/>
      <c r="Q6" s="13"/>
    </row>
    <row r="7" spans="1:17" s="14" customFormat="1" x14ac:dyDescent="0.25">
      <c r="A7" s="101" t="s">
        <v>52</v>
      </c>
      <c r="B7" s="104" t="s">
        <v>53</v>
      </c>
      <c r="C7" s="101" t="s">
        <v>22</v>
      </c>
      <c r="D7" s="101" t="s">
        <v>23</v>
      </c>
      <c r="E7" s="84" t="s">
        <v>24</v>
      </c>
      <c r="F7" s="84"/>
      <c r="G7" s="95" t="s">
        <v>25</v>
      </c>
      <c r="H7" s="42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:M15" si="0">J7*K7</f>
        <v>2944</v>
      </c>
      <c r="N7" s="12">
        <v>1.03</v>
      </c>
      <c r="O7" s="17">
        <f t="shared" ref="O7:O15" si="1">M7*N7</f>
        <v>3032.32</v>
      </c>
      <c r="P7" s="32" t="s">
        <v>84</v>
      </c>
      <c r="Q7" s="13"/>
    </row>
    <row r="8" spans="1:17" s="14" customFormat="1" ht="63" x14ac:dyDescent="0.25">
      <c r="A8" s="102"/>
      <c r="B8" s="96"/>
      <c r="C8" s="102"/>
      <c r="D8" s="102"/>
      <c r="E8" s="43"/>
      <c r="F8" s="43"/>
      <c r="G8" s="96"/>
      <c r="H8" s="15" t="s">
        <v>54</v>
      </c>
      <c r="I8" s="16" t="s">
        <v>55</v>
      </c>
      <c r="J8" s="12">
        <v>2014</v>
      </c>
      <c r="K8" s="12">
        <v>3.3E-3</v>
      </c>
      <c r="L8" s="12" t="s">
        <v>56</v>
      </c>
      <c r="M8" s="12">
        <f t="shared" si="0"/>
        <v>6.6462000000000003</v>
      </c>
      <c r="N8" s="12">
        <v>1</v>
      </c>
      <c r="O8" s="17">
        <f t="shared" si="1"/>
        <v>6.6462000000000003</v>
      </c>
      <c r="P8" s="32"/>
      <c r="Q8" s="13"/>
    </row>
    <row r="9" spans="1:17" s="14" customFormat="1" ht="47.25" x14ac:dyDescent="0.25">
      <c r="A9" s="102"/>
      <c r="B9" s="96"/>
      <c r="C9" s="102"/>
      <c r="D9" s="102"/>
      <c r="E9" s="43"/>
      <c r="F9" s="43"/>
      <c r="G9" s="96"/>
      <c r="H9" s="15" t="s">
        <v>57</v>
      </c>
      <c r="I9" s="16" t="s">
        <v>58</v>
      </c>
      <c r="J9" s="12">
        <v>611</v>
      </c>
      <c r="K9" s="12">
        <f>0.11</f>
        <v>0.11</v>
      </c>
      <c r="L9" s="12" t="s">
        <v>32</v>
      </c>
      <c r="M9" s="12">
        <f t="shared" si="0"/>
        <v>67.209999999999994</v>
      </c>
      <c r="N9" s="12">
        <v>1</v>
      </c>
      <c r="O9" s="17">
        <f t="shared" si="1"/>
        <v>67.209999999999994</v>
      </c>
      <c r="P9" s="32" t="s">
        <v>59</v>
      </c>
      <c r="Q9" s="13"/>
    </row>
    <row r="10" spans="1:17" s="14" customFormat="1" x14ac:dyDescent="0.25">
      <c r="A10" s="102"/>
      <c r="B10" s="96"/>
      <c r="C10" s="102"/>
      <c r="D10" s="102"/>
      <c r="E10" s="43"/>
      <c r="F10" s="43"/>
      <c r="G10" s="96"/>
      <c r="H10" s="42" t="s">
        <v>60</v>
      </c>
      <c r="I10" s="16" t="s">
        <v>36</v>
      </c>
      <c r="J10" s="12">
        <v>2106</v>
      </c>
      <c r="K10" s="12">
        <f>0.11</f>
        <v>0.11</v>
      </c>
      <c r="L10" s="12" t="s">
        <v>32</v>
      </c>
      <c r="M10" s="12">
        <f t="shared" si="0"/>
        <v>231.66</v>
      </c>
      <c r="N10" s="12">
        <v>1.08</v>
      </c>
      <c r="O10" s="17">
        <f t="shared" si="1"/>
        <v>250.19280000000001</v>
      </c>
      <c r="P10" s="32" t="s">
        <v>37</v>
      </c>
      <c r="Q10" s="13"/>
    </row>
    <row r="11" spans="1:17" s="14" customFormat="1" x14ac:dyDescent="0.25">
      <c r="A11" s="102"/>
      <c r="B11" s="96"/>
      <c r="C11" s="102"/>
      <c r="D11" s="102"/>
      <c r="E11" s="43"/>
      <c r="F11" s="43"/>
      <c r="G11" s="96"/>
      <c r="H11" s="42" t="s">
        <v>60</v>
      </c>
      <c r="I11" s="16" t="s">
        <v>61</v>
      </c>
      <c r="J11" s="12">
        <v>1279</v>
      </c>
      <c r="K11" s="12">
        <f>0.11</f>
        <v>0.11</v>
      </c>
      <c r="L11" s="12" t="s">
        <v>32</v>
      </c>
      <c r="M11" s="12">
        <f t="shared" si="0"/>
        <v>140.69</v>
      </c>
      <c r="N11" s="12">
        <v>1.08</v>
      </c>
      <c r="O11" s="17">
        <f t="shared" si="1"/>
        <v>151.9452</v>
      </c>
      <c r="P11" s="32"/>
      <c r="Q11" s="13"/>
    </row>
    <row r="12" spans="1:17" s="14" customFormat="1" x14ac:dyDescent="0.25">
      <c r="A12" s="102"/>
      <c r="B12" s="96"/>
      <c r="C12" s="102"/>
      <c r="D12" s="102"/>
      <c r="E12" s="43"/>
      <c r="F12" s="43"/>
      <c r="G12" s="96"/>
      <c r="H12" s="42" t="s">
        <v>60</v>
      </c>
      <c r="I12" s="16" t="s">
        <v>62</v>
      </c>
      <c r="J12" s="12">
        <v>1934</v>
      </c>
      <c r="K12" s="12">
        <f>0.044</f>
        <v>4.3999999999999997E-2</v>
      </c>
      <c r="L12" s="12" t="s">
        <v>32</v>
      </c>
      <c r="M12" s="12">
        <f t="shared" si="0"/>
        <v>85.095999999999989</v>
      </c>
      <c r="N12" s="12">
        <v>1.08</v>
      </c>
      <c r="O12" s="17">
        <f t="shared" si="1"/>
        <v>91.903679999999994</v>
      </c>
      <c r="P12" s="32"/>
      <c r="Q12" s="13"/>
    </row>
    <row r="13" spans="1:17" s="14" customFormat="1" x14ac:dyDescent="0.25">
      <c r="A13" s="102"/>
      <c r="B13" s="96"/>
      <c r="C13" s="102"/>
      <c r="D13" s="102"/>
      <c r="E13" s="43"/>
      <c r="F13" s="43"/>
      <c r="G13" s="96"/>
      <c r="H13" s="42" t="s">
        <v>60</v>
      </c>
      <c r="I13" s="16" t="s">
        <v>63</v>
      </c>
      <c r="J13" s="12">
        <v>1009</v>
      </c>
      <c r="K13" s="12">
        <f>0.044</f>
        <v>4.3999999999999997E-2</v>
      </c>
      <c r="L13" s="12" t="s">
        <v>32</v>
      </c>
      <c r="M13" s="12">
        <f t="shared" si="0"/>
        <v>44.396000000000001</v>
      </c>
      <c r="N13" s="12">
        <v>1.08</v>
      </c>
      <c r="O13" s="17">
        <f t="shared" si="1"/>
        <v>47.947680000000005</v>
      </c>
      <c r="P13" s="32"/>
      <c r="Q13" s="13"/>
    </row>
    <row r="14" spans="1:17" s="14" customFormat="1" ht="63" x14ac:dyDescent="0.25">
      <c r="A14" s="102"/>
      <c r="B14" s="96"/>
      <c r="C14" s="102"/>
      <c r="D14" s="102"/>
      <c r="E14" s="43"/>
      <c r="F14" s="43"/>
      <c r="G14" s="96"/>
      <c r="H14" s="42" t="s">
        <v>64</v>
      </c>
      <c r="I14" s="16" t="s">
        <v>65</v>
      </c>
      <c r="J14" s="12">
        <v>2703</v>
      </c>
      <c r="K14" s="12">
        <f>0.11</f>
        <v>0.11</v>
      </c>
      <c r="L14" s="12" t="s">
        <v>32</v>
      </c>
      <c r="M14" s="12">
        <f t="shared" si="0"/>
        <v>297.33</v>
      </c>
      <c r="N14" s="12">
        <v>1</v>
      </c>
      <c r="O14" s="17">
        <f t="shared" si="1"/>
        <v>297.33</v>
      </c>
      <c r="P14" s="32" t="s">
        <v>66</v>
      </c>
      <c r="Q14" s="13"/>
    </row>
    <row r="15" spans="1:17" s="14" customFormat="1" ht="63" x14ac:dyDescent="0.25">
      <c r="A15" s="103"/>
      <c r="B15" s="97"/>
      <c r="C15" s="103"/>
      <c r="D15" s="103"/>
      <c r="E15" s="43"/>
      <c r="F15" s="43"/>
      <c r="G15" s="97"/>
      <c r="H15" s="42" t="s">
        <v>67</v>
      </c>
      <c r="I15" s="16" t="s">
        <v>68</v>
      </c>
      <c r="J15" s="12">
        <v>1.3</v>
      </c>
      <c r="K15" s="12">
        <v>5</v>
      </c>
      <c r="L15" s="12" t="s">
        <v>69</v>
      </c>
      <c r="M15" s="12">
        <f t="shared" si="0"/>
        <v>6.5</v>
      </c>
      <c r="N15" s="12">
        <v>1</v>
      </c>
      <c r="O15" s="17">
        <f t="shared" si="1"/>
        <v>6.5</v>
      </c>
      <c r="P15" s="32" t="s">
        <v>70</v>
      </c>
      <c r="Q15" s="13"/>
    </row>
    <row r="16" spans="1:17" s="14" customFormat="1" x14ac:dyDescent="0.25">
      <c r="A16" s="58"/>
      <c r="B16" s="98" t="s">
        <v>38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100"/>
      <c r="O16" s="17">
        <f>SUM(O7:O15)</f>
        <v>3951.9955600000003</v>
      </c>
      <c r="P16" s="32"/>
      <c r="Q16" s="13"/>
    </row>
    <row r="17" spans="1:17" s="14" customFormat="1" x14ac:dyDescent="0.25">
      <c r="A17" s="18"/>
      <c r="B17" s="85" t="s">
        <v>33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17">
        <f>O16*1.249</f>
        <v>4936.0424544400012</v>
      </c>
      <c r="P17" s="32">
        <v>4609934.6900000004</v>
      </c>
      <c r="Q17" s="13"/>
    </row>
    <row r="18" spans="1:17" s="14" customFormat="1" hidden="1" x14ac:dyDescent="0.25">
      <c r="A18" s="18"/>
      <c r="B18" s="85" t="s">
        <v>30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17">
        <f>O17*0.2</f>
        <v>987.20849088800026</v>
      </c>
      <c r="P18" s="13"/>
      <c r="Q18" s="13"/>
    </row>
    <row r="19" spans="1:17" ht="16.5" hidden="1" thickBot="1" x14ac:dyDescent="0.3">
      <c r="A19" s="19"/>
      <c r="B19" s="83" t="s">
        <v>31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20">
        <f>O17+O18</f>
        <v>5923.2509453280018</v>
      </c>
      <c r="P19" s="21">
        <f>4050901.2</f>
        <v>4050901.2</v>
      </c>
      <c r="Q19" s="21">
        <f>P19/1.2</f>
        <v>3375751.0000000005</v>
      </c>
    </row>
    <row r="21" spans="1:17" x14ac:dyDescent="0.25">
      <c r="I21" s="59" t="s">
        <v>71</v>
      </c>
      <c r="N21" s="3" t="s">
        <v>72</v>
      </c>
    </row>
  </sheetData>
  <mergeCells count="25"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7:A15"/>
    <mergeCell ref="B7:B15"/>
    <mergeCell ref="C7:C15"/>
    <mergeCell ref="D7:D15"/>
    <mergeCell ref="E7:F7"/>
    <mergeCell ref="G7:G15"/>
    <mergeCell ref="B16:N16"/>
    <mergeCell ref="B17:N17"/>
    <mergeCell ref="B18:N18"/>
    <mergeCell ref="B19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4" workbookViewId="0">
      <selection activeCell="B19" sqref="B19:N19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5" t="s">
        <v>2</v>
      </c>
      <c r="B3" s="75" t="s">
        <v>3</v>
      </c>
      <c r="C3" s="75" t="s">
        <v>4</v>
      </c>
      <c r="D3" s="75" t="s">
        <v>5</v>
      </c>
      <c r="E3" s="77" t="s">
        <v>6</v>
      </c>
      <c r="F3" s="78"/>
      <c r="G3" s="77" t="s">
        <v>7</v>
      </c>
      <c r="H3" s="77" t="s">
        <v>8</v>
      </c>
      <c r="I3" s="77" t="s">
        <v>9</v>
      </c>
      <c r="J3" s="80" t="s">
        <v>10</v>
      </c>
      <c r="K3" s="80" t="s">
        <v>11</v>
      </c>
      <c r="L3" s="80" t="s">
        <v>12</v>
      </c>
      <c r="M3" s="80" t="s">
        <v>13</v>
      </c>
      <c r="N3" s="81" t="s">
        <v>14</v>
      </c>
      <c r="O3" s="80" t="s">
        <v>15</v>
      </c>
      <c r="P3" s="10"/>
      <c r="Q3" s="10"/>
    </row>
    <row r="4" spans="1:17" s="9" customFormat="1" ht="88.5" customHeight="1" x14ac:dyDescent="0.25">
      <c r="A4" s="76"/>
      <c r="B4" s="76"/>
      <c r="C4" s="76"/>
      <c r="D4" s="76"/>
      <c r="E4" s="79"/>
      <c r="F4" s="79"/>
      <c r="G4" s="79"/>
      <c r="H4" s="79"/>
      <c r="I4" s="79"/>
      <c r="J4" s="79"/>
      <c r="K4" s="79"/>
      <c r="L4" s="79"/>
      <c r="M4" s="79"/>
      <c r="N4" s="82"/>
      <c r="O4" s="7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37"/>
      <c r="Q5" s="37"/>
    </row>
    <row r="6" spans="1:17" s="14" customFormat="1" hidden="1" x14ac:dyDescent="0.25">
      <c r="A6" s="44"/>
      <c r="B6" s="72" t="s">
        <v>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12"/>
      <c r="P6" s="13"/>
      <c r="Q6" s="13"/>
    </row>
    <row r="7" spans="1:17" s="14" customFormat="1" ht="31.5" hidden="1" x14ac:dyDescent="0.25">
      <c r="A7" s="44" t="s">
        <v>20</v>
      </c>
      <c r="B7" s="40" t="s">
        <v>21</v>
      </c>
      <c r="C7" s="44" t="s">
        <v>22</v>
      </c>
      <c r="D7" s="44" t="s">
        <v>23</v>
      </c>
      <c r="E7" s="84" t="s">
        <v>24</v>
      </c>
      <c r="F7" s="84"/>
      <c r="G7" s="43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85" t="s">
        <v>29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85" t="s">
        <v>30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83" t="s">
        <v>31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70" t="s">
        <v>49</v>
      </c>
      <c r="B12" s="70" t="s">
        <v>50</v>
      </c>
      <c r="C12" s="70"/>
      <c r="D12" s="105" t="s">
        <v>51</v>
      </c>
      <c r="E12" s="27"/>
      <c r="F12" s="27"/>
      <c r="G12" s="107" t="s">
        <v>34</v>
      </c>
      <c r="H12" s="52"/>
      <c r="I12" s="52"/>
      <c r="J12" s="52"/>
      <c r="K12" s="52"/>
      <c r="L12" s="52"/>
      <c r="M12" s="52"/>
      <c r="N12" s="52"/>
      <c r="O12" s="52"/>
      <c r="P12" s="3" t="s">
        <v>37</v>
      </c>
    </row>
    <row r="13" spans="1:17" s="29" customFormat="1" ht="39.75" customHeight="1" x14ac:dyDescent="0.25">
      <c r="A13" s="70"/>
      <c r="B13" s="70"/>
      <c r="C13" s="70"/>
      <c r="D13" s="105"/>
      <c r="E13" s="27"/>
      <c r="F13" s="27"/>
      <c r="G13" s="108"/>
      <c r="H13" s="53" t="s">
        <v>35</v>
      </c>
      <c r="I13" s="53" t="s">
        <v>36</v>
      </c>
      <c r="J13" s="54">
        <v>2106</v>
      </c>
      <c r="K13" s="55">
        <f>0.892</f>
        <v>0.89200000000000002</v>
      </c>
      <c r="L13" s="55" t="s">
        <v>32</v>
      </c>
      <c r="M13" s="54">
        <f>J13*K13</f>
        <v>1878.5520000000001</v>
      </c>
      <c r="N13" s="55">
        <v>1.08</v>
      </c>
      <c r="O13" s="56">
        <f>M13*N13</f>
        <v>2028.8361600000003</v>
      </c>
      <c r="P13" s="3"/>
    </row>
    <row r="14" spans="1:17" s="29" customFormat="1" ht="39.75" customHeight="1" x14ac:dyDescent="0.25">
      <c r="A14" s="71"/>
      <c r="B14" s="71"/>
      <c r="C14" s="71"/>
      <c r="D14" s="106"/>
      <c r="E14" s="27"/>
      <c r="F14" s="27"/>
      <c r="G14" s="109"/>
      <c r="H14" s="57" t="s">
        <v>39</v>
      </c>
      <c r="I14" s="53" t="s">
        <v>40</v>
      </c>
      <c r="J14" s="54">
        <v>767</v>
      </c>
      <c r="K14" s="54">
        <v>0.19</v>
      </c>
      <c r="L14" s="55" t="s">
        <v>32</v>
      </c>
      <c r="M14" s="54">
        <f t="shared" ref="M14:M17" si="1">J14*K14</f>
        <v>145.72999999999999</v>
      </c>
      <c r="N14" s="55">
        <v>1.44</v>
      </c>
      <c r="O14" s="56">
        <f t="shared" ref="O14:O17" si="2">M14*N14</f>
        <v>209.85119999999998</v>
      </c>
      <c r="P14" s="3"/>
    </row>
    <row r="15" spans="1:17" s="29" customFormat="1" ht="39.75" customHeight="1" x14ac:dyDescent="0.25">
      <c r="A15" s="71"/>
      <c r="B15" s="71"/>
      <c r="C15" s="71"/>
      <c r="D15" s="106"/>
      <c r="E15" s="27"/>
      <c r="F15" s="27"/>
      <c r="G15" s="109"/>
      <c r="H15" s="57" t="s">
        <v>41</v>
      </c>
      <c r="I15" s="53" t="s">
        <v>42</v>
      </c>
      <c r="J15" s="54">
        <v>699</v>
      </c>
      <c r="K15" s="54">
        <v>0.19</v>
      </c>
      <c r="L15" s="55" t="s">
        <v>32</v>
      </c>
      <c r="M15" s="54">
        <f t="shared" si="1"/>
        <v>132.81</v>
      </c>
      <c r="N15" s="55">
        <v>1.04</v>
      </c>
      <c r="O15" s="56">
        <f t="shared" si="2"/>
        <v>138.1224</v>
      </c>
      <c r="P15" s="3"/>
    </row>
    <row r="16" spans="1:17" s="29" customFormat="1" ht="39.75" customHeight="1" x14ac:dyDescent="0.25">
      <c r="A16" s="71"/>
      <c r="B16" s="71"/>
      <c r="C16" s="71"/>
      <c r="D16" s="106"/>
      <c r="E16" s="27"/>
      <c r="F16" s="27"/>
      <c r="G16" s="109"/>
      <c r="H16" s="57" t="s">
        <v>43</v>
      </c>
      <c r="I16" s="53" t="s">
        <v>48</v>
      </c>
      <c r="J16" s="54">
        <v>413</v>
      </c>
      <c r="K16" s="54">
        <v>0.56999999999999995</v>
      </c>
      <c r="L16" s="55" t="s">
        <v>32</v>
      </c>
      <c r="M16" s="54">
        <f t="shared" si="1"/>
        <v>235.40999999999997</v>
      </c>
      <c r="N16" s="55">
        <v>1.04</v>
      </c>
      <c r="O16" s="56">
        <f t="shared" si="2"/>
        <v>244.82639999999998</v>
      </c>
      <c r="P16" s="3" t="s">
        <v>47</v>
      </c>
    </row>
    <row r="17" spans="1:17" s="29" customFormat="1" ht="57.75" customHeight="1" x14ac:dyDescent="0.25">
      <c r="A17" s="71"/>
      <c r="B17" s="71"/>
      <c r="C17" s="71"/>
      <c r="D17" s="106"/>
      <c r="E17" s="27"/>
      <c r="F17" s="27"/>
      <c r="G17" s="110"/>
      <c r="H17" s="57" t="s">
        <v>44</v>
      </c>
      <c r="I17" s="53" t="s">
        <v>45</v>
      </c>
      <c r="J17" s="54">
        <v>2.2000000000000002</v>
      </c>
      <c r="K17" s="55">
        <v>81</v>
      </c>
      <c r="L17" s="55" t="s">
        <v>46</v>
      </c>
      <c r="M17" s="54">
        <f t="shared" si="1"/>
        <v>178.20000000000002</v>
      </c>
      <c r="N17" s="55">
        <v>1.04</v>
      </c>
      <c r="O17" s="56">
        <f t="shared" si="2"/>
        <v>185.32800000000003</v>
      </c>
      <c r="P17" s="3"/>
    </row>
    <row r="18" spans="1:17" s="29" customFormat="1" ht="39.75" customHeight="1" x14ac:dyDescent="0.25">
      <c r="A18" s="40"/>
      <c r="B18" s="89" t="s">
        <v>38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1"/>
      <c r="O18" s="17">
        <f>O13+O14+O15+O16+O17</f>
        <v>2806.9641600000004</v>
      </c>
      <c r="P18" s="3"/>
    </row>
    <row r="19" spans="1:17" s="14" customFormat="1" ht="42" customHeight="1" x14ac:dyDescent="0.25">
      <c r="A19" s="18"/>
      <c r="B19" s="86" t="s">
        <v>33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8"/>
      <c r="O19" s="17">
        <f>O18*1.249</f>
        <v>3505.8982358400008</v>
      </c>
      <c r="P19" s="32">
        <v>1990862.33</v>
      </c>
      <c r="Q19" s="13"/>
    </row>
    <row r="20" spans="1:17" s="14" customFormat="1" hidden="1" x14ac:dyDescent="0.25">
      <c r="A20" s="18"/>
      <c r="B20" s="85" t="s">
        <v>30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17">
        <f>O19*0.2</f>
        <v>701.1796471680002</v>
      </c>
      <c r="P20" s="13"/>
      <c r="Q20" s="13"/>
    </row>
    <row r="21" spans="1:17" ht="16.5" hidden="1" thickBot="1" x14ac:dyDescent="0.3">
      <c r="A21" s="19"/>
      <c r="B21" s="83" t="s">
        <v>31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20">
        <f>O19+O20</f>
        <v>4207.0778830080008</v>
      </c>
      <c r="P21" s="21"/>
      <c r="Q21" s="21"/>
    </row>
  </sheetData>
  <mergeCells count="29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12:A17"/>
    <mergeCell ref="B12:B17"/>
    <mergeCell ref="C12:C17"/>
    <mergeCell ref="D12:D17"/>
    <mergeCell ref="G12:G17"/>
    <mergeCell ref="B18:N18"/>
    <mergeCell ref="B19:N19"/>
    <mergeCell ref="B20:N20"/>
    <mergeCell ref="B21:N21"/>
    <mergeCell ref="E7:F7"/>
    <mergeCell ref="B8:N8"/>
    <mergeCell ref="B9:N9"/>
    <mergeCell ref="B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activeCell="C12" sqref="C12:C16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6.5703125" style="30" customWidth="1"/>
    <col min="15" max="16" width="26.85546875" style="30" customWidth="1"/>
    <col min="17" max="17" width="20.85546875" style="2" customWidth="1"/>
    <col min="18" max="18" width="12.28515625" style="2" customWidth="1"/>
    <col min="19" max="16384" width="9.140625" style="4"/>
  </cols>
  <sheetData>
    <row r="1" spans="1:18" ht="88.5" customHeight="1" x14ac:dyDescent="0.3">
      <c r="A1" s="1"/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50"/>
    </row>
    <row r="2" spans="1:18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  <c r="P2" s="9"/>
    </row>
    <row r="3" spans="1:18" s="9" customFormat="1" x14ac:dyDescent="0.25">
      <c r="A3" s="75" t="s">
        <v>2</v>
      </c>
      <c r="B3" s="75" t="s">
        <v>3</v>
      </c>
      <c r="C3" s="75" t="s">
        <v>4</v>
      </c>
      <c r="D3" s="75" t="s">
        <v>5</v>
      </c>
      <c r="E3" s="77" t="s">
        <v>6</v>
      </c>
      <c r="F3" s="78"/>
      <c r="G3" s="77" t="s">
        <v>7</v>
      </c>
      <c r="H3" s="77" t="s">
        <v>8</v>
      </c>
      <c r="I3" s="77" t="s">
        <v>9</v>
      </c>
      <c r="J3" s="80" t="s">
        <v>10</v>
      </c>
      <c r="K3" s="80" t="s">
        <v>11</v>
      </c>
      <c r="L3" s="80" t="s">
        <v>12</v>
      </c>
      <c r="M3" s="80" t="s">
        <v>13</v>
      </c>
      <c r="N3" s="81" t="s">
        <v>14</v>
      </c>
      <c r="O3" s="80" t="s">
        <v>15</v>
      </c>
      <c r="P3" s="63"/>
      <c r="Q3" s="10"/>
      <c r="R3" s="10"/>
    </row>
    <row r="4" spans="1:18" s="9" customFormat="1" ht="88.5" customHeight="1" x14ac:dyDescent="0.25">
      <c r="A4" s="76"/>
      <c r="B4" s="76"/>
      <c r="C4" s="76"/>
      <c r="D4" s="76"/>
      <c r="E4" s="79"/>
      <c r="F4" s="79"/>
      <c r="G4" s="79"/>
      <c r="H4" s="79"/>
      <c r="I4" s="79"/>
      <c r="J4" s="79"/>
      <c r="K4" s="79"/>
      <c r="L4" s="79"/>
      <c r="M4" s="79"/>
      <c r="N4" s="82"/>
      <c r="O4" s="79"/>
      <c r="P4" s="64"/>
      <c r="Q4" s="10"/>
      <c r="R4" s="10"/>
    </row>
    <row r="5" spans="1:18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65"/>
      <c r="Q5" s="37"/>
      <c r="R5" s="37"/>
    </row>
    <row r="6" spans="1:18" s="14" customFormat="1" hidden="1" x14ac:dyDescent="0.25">
      <c r="A6" s="44"/>
      <c r="B6" s="72" t="s">
        <v>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12"/>
      <c r="P6" s="66"/>
      <c r="Q6" s="13"/>
      <c r="R6" s="13"/>
    </row>
    <row r="7" spans="1:18" s="14" customFormat="1" ht="31.5" hidden="1" x14ac:dyDescent="0.25">
      <c r="A7" s="44" t="s">
        <v>20</v>
      </c>
      <c r="B7" s="49" t="s">
        <v>21</v>
      </c>
      <c r="C7" s="44" t="s">
        <v>22</v>
      </c>
      <c r="D7" s="44" t="s">
        <v>23</v>
      </c>
      <c r="E7" s="84" t="s">
        <v>24</v>
      </c>
      <c r="F7" s="84"/>
      <c r="G7" s="45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67"/>
      <c r="Q7" s="13"/>
      <c r="R7" s="13"/>
    </row>
    <row r="8" spans="1:18" s="14" customFormat="1" hidden="1" x14ac:dyDescent="0.25">
      <c r="A8" s="18"/>
      <c r="B8" s="85" t="s">
        <v>29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17">
        <f>O7*1.191</f>
        <v>3611.4931200000005</v>
      </c>
      <c r="P8" s="67"/>
      <c r="Q8" s="13"/>
      <c r="R8" s="13"/>
    </row>
    <row r="9" spans="1:18" s="14" customFormat="1" hidden="1" x14ac:dyDescent="0.25">
      <c r="A9" s="18"/>
      <c r="B9" s="85" t="s">
        <v>30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17">
        <f>O8*0.2</f>
        <v>722.29862400000013</v>
      </c>
      <c r="P9" s="67"/>
      <c r="Q9" s="13"/>
      <c r="R9" s="13"/>
    </row>
    <row r="10" spans="1:18" ht="16.5" hidden="1" thickBot="1" x14ac:dyDescent="0.3">
      <c r="A10" s="19"/>
      <c r="B10" s="83" t="s">
        <v>31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20">
        <f>O8+O9</f>
        <v>4333.791744000001</v>
      </c>
      <c r="P10" s="68"/>
      <c r="Q10" s="21">
        <f>4050901.2</f>
        <v>4050901.2</v>
      </c>
      <c r="R10" s="21">
        <f>Q10/1.2</f>
        <v>3375751.0000000005</v>
      </c>
    </row>
    <row r="11" spans="1:18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  <c r="P11" s="67"/>
    </row>
    <row r="12" spans="1:18" s="29" customFormat="1" ht="39.75" customHeight="1" x14ac:dyDescent="0.25">
      <c r="A12" s="70" t="s">
        <v>80</v>
      </c>
      <c r="B12" s="70" t="s">
        <v>50</v>
      </c>
      <c r="C12" s="70" t="s">
        <v>74</v>
      </c>
      <c r="D12" s="105" t="s">
        <v>51</v>
      </c>
      <c r="E12" s="27"/>
      <c r="F12" s="27"/>
      <c r="G12" s="107" t="s">
        <v>34</v>
      </c>
      <c r="H12" s="51" t="s">
        <v>77</v>
      </c>
      <c r="I12" s="16" t="s">
        <v>78</v>
      </c>
      <c r="J12" s="12">
        <v>750</v>
      </c>
      <c r="K12" s="12">
        <v>1</v>
      </c>
      <c r="L12" s="12" t="s">
        <v>28</v>
      </c>
      <c r="M12" s="12">
        <f t="shared" ref="M12" si="1">J12*K12</f>
        <v>750</v>
      </c>
      <c r="N12" s="12">
        <v>1.03</v>
      </c>
      <c r="O12" s="17">
        <f t="shared" ref="O12" si="2">M12*N12</f>
        <v>772.5</v>
      </c>
      <c r="P12" s="67"/>
    </row>
    <row r="13" spans="1:18" s="29" customFormat="1" ht="39.75" customHeight="1" x14ac:dyDescent="0.25">
      <c r="A13" s="70"/>
      <c r="B13" s="70"/>
      <c r="C13" s="70"/>
      <c r="D13" s="105"/>
      <c r="E13" s="27"/>
      <c r="F13" s="27"/>
      <c r="G13" s="108"/>
      <c r="H13" s="51" t="s">
        <v>35</v>
      </c>
      <c r="I13" s="51" t="s">
        <v>76</v>
      </c>
      <c r="J13" s="28">
        <v>1215</v>
      </c>
      <c r="K13" s="12">
        <v>1.45</v>
      </c>
      <c r="L13" s="12" t="s">
        <v>32</v>
      </c>
      <c r="M13" s="28">
        <f>J13*K13</f>
        <v>1761.75</v>
      </c>
      <c r="N13" s="12">
        <v>1.08</v>
      </c>
      <c r="O13" s="17">
        <f>M13*N13</f>
        <v>1902.69</v>
      </c>
      <c r="P13" s="67"/>
      <c r="Q13" s="3" t="s">
        <v>37</v>
      </c>
    </row>
    <row r="14" spans="1:18" s="29" customFormat="1" ht="67.5" customHeight="1" x14ac:dyDescent="0.25">
      <c r="A14" s="71"/>
      <c r="B14" s="71"/>
      <c r="C14" s="71"/>
      <c r="D14" s="106"/>
      <c r="E14" s="27"/>
      <c r="F14" s="27"/>
      <c r="G14" s="109"/>
      <c r="H14" s="51" t="s">
        <v>64</v>
      </c>
      <c r="I14" s="16" t="s">
        <v>65</v>
      </c>
      <c r="J14" s="12">
        <v>2703</v>
      </c>
      <c r="K14" s="12">
        <v>1.45</v>
      </c>
      <c r="L14" s="12" t="s">
        <v>32</v>
      </c>
      <c r="M14" s="12">
        <f t="shared" ref="M14" si="3">J14*K14</f>
        <v>3919.35</v>
      </c>
      <c r="N14" s="12">
        <v>1</v>
      </c>
      <c r="O14" s="17">
        <f t="shared" ref="O14" si="4">M14*N14</f>
        <v>3919.35</v>
      </c>
      <c r="P14" s="67"/>
      <c r="Q14" s="32" t="s">
        <v>66</v>
      </c>
    </row>
    <row r="15" spans="1:18" s="29" customFormat="1" ht="39.75" customHeight="1" x14ac:dyDescent="0.25">
      <c r="A15" s="71"/>
      <c r="B15" s="71"/>
      <c r="C15" s="71"/>
      <c r="D15" s="106"/>
      <c r="E15" s="27"/>
      <c r="F15" s="27"/>
      <c r="G15" s="109"/>
      <c r="H15" s="39"/>
      <c r="I15" s="51"/>
      <c r="J15" s="28"/>
      <c r="K15" s="28"/>
      <c r="L15" s="12"/>
      <c r="M15" s="28"/>
      <c r="N15" s="12"/>
      <c r="O15" s="17"/>
      <c r="P15" s="67"/>
      <c r="Q15" s="3"/>
    </row>
    <row r="16" spans="1:18" s="29" customFormat="1" ht="57.75" customHeight="1" x14ac:dyDescent="0.25">
      <c r="A16" s="71"/>
      <c r="B16" s="71"/>
      <c r="C16" s="71"/>
      <c r="D16" s="106"/>
      <c r="E16" s="27"/>
      <c r="F16" s="27"/>
      <c r="G16" s="110"/>
      <c r="H16" s="57"/>
      <c r="I16" s="53"/>
      <c r="J16" s="54"/>
      <c r="K16" s="55"/>
      <c r="L16" s="55"/>
      <c r="M16" s="54"/>
      <c r="N16" s="55"/>
      <c r="O16" s="56"/>
      <c r="P16" s="69"/>
      <c r="Q16" s="3"/>
    </row>
    <row r="17" spans="1:18" s="29" customFormat="1" ht="39.75" customHeight="1" x14ac:dyDescent="0.25">
      <c r="A17" s="49"/>
      <c r="B17" s="89" t="s">
        <v>38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1"/>
      <c r="O17" s="17">
        <f>SUM(O12:O16)</f>
        <v>6594.54</v>
      </c>
      <c r="P17" s="67"/>
      <c r="Q17" s="3"/>
    </row>
    <row r="18" spans="1:18" s="29" customFormat="1" ht="39.75" customHeight="1" x14ac:dyDescent="0.25">
      <c r="A18" s="49"/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8"/>
      <c r="O18" s="17">
        <f>O17*1.2</f>
        <v>7913.4479999999994</v>
      </c>
      <c r="P18" s="67"/>
      <c r="Q18" s="3"/>
    </row>
    <row r="19" spans="1:18" s="14" customFormat="1" ht="42" customHeight="1" x14ac:dyDescent="0.25">
      <c r="A19" s="18"/>
      <c r="B19" s="111" t="s">
        <v>33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3"/>
      <c r="O19" s="17">
        <f>O17*1.249</f>
        <v>8236.580460000001</v>
      </c>
      <c r="P19" s="67"/>
      <c r="Q19" s="62">
        <v>1956896.59</v>
      </c>
      <c r="R19" s="13"/>
    </row>
    <row r="20" spans="1:18" s="14" customFormat="1" hidden="1" x14ac:dyDescent="0.25">
      <c r="A20" s="18"/>
      <c r="B20" s="85" t="s">
        <v>30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17">
        <f>O19*0.2</f>
        <v>1647.3160920000003</v>
      </c>
      <c r="P20" s="67"/>
      <c r="Q20" s="13"/>
      <c r="R20" s="13"/>
    </row>
    <row r="21" spans="1:18" ht="16.5" hidden="1" thickBot="1" x14ac:dyDescent="0.3">
      <c r="A21" s="19"/>
      <c r="B21" s="83" t="s">
        <v>31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20">
        <f>O19+O20</f>
        <v>9883.896552000002</v>
      </c>
      <c r="P21" s="68"/>
      <c r="Q21" s="21"/>
      <c r="R21" s="21"/>
    </row>
    <row r="26" spans="1:18" ht="42" customHeight="1" x14ac:dyDescent="0.25">
      <c r="H26" s="60" t="s">
        <v>73</v>
      </c>
    </row>
    <row r="27" spans="1:18" x14ac:dyDescent="0.25">
      <c r="H27" s="4" t="s">
        <v>75</v>
      </c>
    </row>
    <row r="29" spans="1:18" ht="78.75" x14ac:dyDescent="0.25">
      <c r="H29" s="61" t="s">
        <v>79</v>
      </c>
      <c r="J29" s="30">
        <v>164</v>
      </c>
    </row>
  </sheetData>
  <mergeCells count="29">
    <mergeCell ref="B17:N17"/>
    <mergeCell ref="B19:N19"/>
    <mergeCell ref="B20:N20"/>
    <mergeCell ref="B21:N21"/>
    <mergeCell ref="E7:F7"/>
    <mergeCell ref="B8:N8"/>
    <mergeCell ref="B9:N9"/>
    <mergeCell ref="B10:N10"/>
    <mergeCell ref="A12:A16"/>
    <mergeCell ref="B12:B16"/>
    <mergeCell ref="C12:C16"/>
    <mergeCell ref="D12:D16"/>
    <mergeCell ref="G12:G16"/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М_013</vt:lpstr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2022-04-04T02:43:15Z</dcterms:modified>
</cp:coreProperties>
</file>