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1835" activeTab="1"/>
  </bookViews>
  <sheets>
    <sheet name="ВЛ №2 685м" sheetId="7" r:id="rId1"/>
    <sheet name="ВЛ №7 1600м" sheetId="9" r:id="rId2"/>
    <sheet name="ВЛ №3 1,560" sheetId="10" r:id="rId3"/>
    <sheet name="ВЛ №3 2,475" sheetId="11" r:id="rId4"/>
    <sheet name="№5 965м" sheetId="12" r:id="rId5"/>
    <sheet name="ВЛ №3 8,095" sheetId="13" r:id="rId6"/>
    <sheet name="Лист1" sheetId="14" r:id="rId7"/>
  </sheets>
  <calcPr calcId="145621"/>
</workbook>
</file>

<file path=xl/calcChain.xml><?xml version="1.0" encoding="utf-8"?>
<calcChain xmlns="http://schemas.openxmlformats.org/spreadsheetml/2006/main">
  <c r="H3" i="14" l="1"/>
  <c r="H4" i="14"/>
  <c r="H2" i="14"/>
  <c r="O17" i="7" l="1"/>
  <c r="O17" i="9"/>
  <c r="O17" i="12"/>
  <c r="G21" i="9" l="1"/>
  <c r="G22" i="9" s="1"/>
  <c r="G23" i="9" s="1"/>
  <c r="G24" i="9" s="1"/>
  <c r="G20" i="9"/>
  <c r="O17" i="10"/>
  <c r="G24" i="10"/>
  <c r="G21" i="10"/>
  <c r="G22" i="10" s="1"/>
  <c r="G23" i="10" s="1"/>
  <c r="G20" i="10"/>
  <c r="O17" i="11"/>
  <c r="G25" i="11"/>
  <c r="M14" i="13"/>
  <c r="O14" i="13" s="1"/>
  <c r="M13" i="13"/>
  <c r="O13" i="13" s="1"/>
  <c r="M12" i="13"/>
  <c r="O12" i="13" s="1"/>
  <c r="P10" i="13"/>
  <c r="M7" i="13"/>
  <c r="O7" i="13" s="1"/>
  <c r="O8" i="13" s="1"/>
  <c r="O15" i="13" l="1"/>
  <c r="O17" i="13" s="1"/>
  <c r="O9" i="13"/>
  <c r="O10" i="13" s="1"/>
  <c r="O16" i="13" l="1"/>
  <c r="G22" i="12"/>
  <c r="G21" i="12"/>
  <c r="M14" i="12"/>
  <c r="O14" i="12" s="1"/>
  <c r="M13" i="12"/>
  <c r="O13" i="12" s="1"/>
  <c r="M12" i="12"/>
  <c r="O12" i="12" s="1"/>
  <c r="P10" i="12"/>
  <c r="M7" i="12"/>
  <c r="O7" i="12" s="1"/>
  <c r="O8" i="12" s="1"/>
  <c r="O18" i="13" l="1"/>
  <c r="O19" i="13" s="1"/>
  <c r="O15" i="12"/>
  <c r="O9" i="12"/>
  <c r="O10" i="12" s="1"/>
  <c r="G23" i="11"/>
  <c r="G24" i="11" s="1"/>
  <c r="G22" i="11"/>
  <c r="M14" i="11"/>
  <c r="O14" i="11" s="1"/>
  <c r="M13" i="11"/>
  <c r="O13" i="11" s="1"/>
  <c r="M12" i="11"/>
  <c r="O12" i="11" s="1"/>
  <c r="P10" i="11"/>
  <c r="M7" i="11"/>
  <c r="O7" i="11" s="1"/>
  <c r="O8" i="11" s="1"/>
  <c r="K13" i="10"/>
  <c r="M14" i="10"/>
  <c r="O14" i="10" s="1"/>
  <c r="M13" i="10"/>
  <c r="O13" i="10" s="1"/>
  <c r="M12" i="10"/>
  <c r="O12" i="10" s="1"/>
  <c r="P10" i="10"/>
  <c r="M7" i="10"/>
  <c r="O7" i="10" s="1"/>
  <c r="O8" i="10" s="1"/>
  <c r="K13" i="9"/>
  <c r="M14" i="9"/>
  <c r="O14" i="9" s="1"/>
  <c r="M13" i="9"/>
  <c r="O13" i="9" s="1"/>
  <c r="M12" i="9"/>
  <c r="O12" i="9" s="1"/>
  <c r="P10" i="9"/>
  <c r="M7" i="9"/>
  <c r="O7" i="9" s="1"/>
  <c r="O8" i="9" s="1"/>
  <c r="O16" i="12" l="1"/>
  <c r="O15" i="11"/>
  <c r="O9" i="11"/>
  <c r="O10" i="11"/>
  <c r="O9" i="10"/>
  <c r="O10" i="10" s="1"/>
  <c r="O15" i="10"/>
  <c r="O15" i="9"/>
  <c r="O9" i="9"/>
  <c r="O10" i="9" s="1"/>
  <c r="O18" i="12" l="1"/>
  <c r="O19" i="12" s="1"/>
  <c r="O16" i="11"/>
  <c r="O16" i="10"/>
  <c r="O16" i="9"/>
  <c r="O18" i="11" l="1"/>
  <c r="O19" i="11" s="1"/>
  <c r="O18" i="10"/>
  <c r="O19" i="10" s="1"/>
  <c r="O18" i="9"/>
  <c r="O19" i="9" s="1"/>
  <c r="K13" i="7"/>
  <c r="M13" i="7" s="1"/>
  <c r="O13" i="7" s="1"/>
  <c r="G22" i="7" l="1"/>
  <c r="G23" i="7" s="1"/>
  <c r="G21" i="7"/>
  <c r="M14" i="7"/>
  <c r="O14" i="7" s="1"/>
  <c r="M12" i="7"/>
  <c r="O12" i="7" s="1"/>
  <c r="P10" i="7"/>
  <c r="M7" i="7"/>
  <c r="O7" i="7" s="1"/>
  <c r="O8" i="7" s="1"/>
  <c r="O15" i="7" l="1"/>
  <c r="O16" i="7" s="1"/>
  <c r="O18" i="7"/>
  <c r="O9" i="7"/>
  <c r="O10" i="7" s="1"/>
  <c r="O19" i="7" l="1"/>
</calcChain>
</file>

<file path=xl/sharedStrings.xml><?xml version="1.0" encoding="utf-8"?>
<sst xmlns="http://schemas.openxmlformats.org/spreadsheetml/2006/main" count="345" uniqueCount="71">
  <si>
    <t xml:space="preserve">           Расчет стоимости инвестиционных проектов в соответствии с укрупненными нормативами цены (УНЦ) типовых технологических решений капитального строительства объектов электроэнергетики в части объектов электросетевого хозяйства в соответствии с приказом №10 от 17.01.2019 Минэнерго России "Об утверждении укрупненных нормативов цены типовых технологических решений капитального строительства объектов электроэнергеттики в части объектов электросетевого хозяйства"</t>
  </si>
  <si>
    <t>тыс. руб.</t>
  </si>
  <si>
    <t>Идентификатор инвестиционного проекта</t>
  </si>
  <si>
    <t>Наименование инвестиционного проекта</t>
  </si>
  <si>
    <t>Проектная мощность, протяженность сетей</t>
  </si>
  <si>
    <t>Год начала/окончания стротительства</t>
  </si>
  <si>
    <t>Наименование инвестиционного проекта:</t>
  </si>
  <si>
    <t xml:space="preserve">Наименование документа, согласно которому сформированы технические характеристики проекта </t>
  </si>
  <si>
    <t>Состав работ</t>
  </si>
  <si>
    <t>Номер расценки</t>
  </si>
  <si>
    <t>УНЦ (без НДС), тыс. руб. на 01.01.2018г.</t>
  </si>
  <si>
    <t>Колличесво</t>
  </si>
  <si>
    <t>Ед. изм.</t>
  </si>
  <si>
    <t>Всего  УНЦ (без НДС), тыс. руб</t>
  </si>
  <si>
    <t xml:space="preserve">Коэффициенты перехода (пересчета) от базового УНЦ к к УНЦ субъектов РФ (Томская область) (таблица Ц1)
</t>
  </si>
  <si>
    <t>Всего  УНЦ (с коээфициентом), тыс. руб</t>
  </si>
  <si>
    <t>1</t>
  </si>
  <si>
    <t>2</t>
  </si>
  <si>
    <t>3</t>
  </si>
  <si>
    <t xml:space="preserve"> J_6 Строительство типовой КТПН</t>
  </si>
  <si>
    <t>J_6</t>
  </si>
  <si>
    <t>строительство типовой КТПН</t>
  </si>
  <si>
    <t>1,26мВа</t>
  </si>
  <si>
    <t>2022</t>
  </si>
  <si>
    <t>Строительство ТП 199  ул.Лесная 12Б (установка 2КТПН 630/10 -1 шт.)</t>
  </si>
  <si>
    <t>Ведомость объемов работ на строительство ТП</t>
  </si>
  <si>
    <t>установка 2КТПН 630/10</t>
  </si>
  <si>
    <t>Э1-08-2</t>
  </si>
  <si>
    <t>1 ед.</t>
  </si>
  <si>
    <t>Индекс-дефлятор 2022г. к 2018г. (1,05х1,044х1,042х1,043=1,191) (Прогноз социально-экономического развития РФ на период до 2036 года от 28.11.18 Министерство экономического развития РФ)</t>
  </si>
  <si>
    <t>НДС 20%</t>
  </si>
  <si>
    <t xml:space="preserve">Всего УНЦ </t>
  </si>
  <si>
    <t>Ведомость объемов работ на строительство ВЛ</t>
  </si>
  <si>
    <t>км</t>
  </si>
  <si>
    <t>Строительно-монтажные работы без опор и провода</t>
  </si>
  <si>
    <t>Л1-01-1</t>
  </si>
  <si>
    <t>стр.88</t>
  </si>
  <si>
    <t>стр.94</t>
  </si>
  <si>
    <t>Итого:</t>
  </si>
  <si>
    <t>1,068</t>
  </si>
  <si>
    <t>1,062</t>
  </si>
  <si>
    <t>1,051</t>
  </si>
  <si>
    <t>1,048</t>
  </si>
  <si>
    <t>М_009</t>
  </si>
  <si>
    <t>0,685 км</t>
  </si>
  <si>
    <t>Итого с НДС:</t>
  </si>
  <si>
    <t xml:space="preserve">Провод самонесущий изолированный СИП-3 1х95-20
------------------------------------------------------
1000 м
 </t>
  </si>
  <si>
    <t>установка опор</t>
  </si>
  <si>
    <t>Л3-01-1</t>
  </si>
  <si>
    <t>стр.90</t>
  </si>
  <si>
    <t>Провод самонесущий изолированный СИП-3 1х95-20</t>
  </si>
  <si>
    <t xml:space="preserve">на  модернизацию ВЛ-10кВ №2 (замена опор и проводов на СИП)  </t>
  </si>
  <si>
    <t>1,600 км</t>
  </si>
  <si>
    <t xml:space="preserve">Провод самонесущий изолированный СИП-3 1х70-20
------------------------------------------------------
1000 м
 </t>
  </si>
  <si>
    <t>Провод самонесущий изолированный СИП-3 1х70-20</t>
  </si>
  <si>
    <t>на  модернизацию ВЛ-10кВ №3 (замена провода на СИП)</t>
  </si>
  <si>
    <t>1,560 км</t>
  </si>
  <si>
    <t>2,475 км</t>
  </si>
  <si>
    <t>на  модернизацию ВЛ-10кВ №5 (замена опор и проводов на СИП)</t>
  </si>
  <si>
    <t>0,965 км</t>
  </si>
  <si>
    <t>8,095 км</t>
  </si>
  <si>
    <t>на  модернизацию ВЛ-10кВ №3 (замена проводов на СИП)</t>
  </si>
  <si>
    <t>Л7-05-3</t>
  </si>
  <si>
    <t>Л7-04-3</t>
  </si>
  <si>
    <t>Индекс-дефлятор 2025г. к 2018г. (1,068х1,062х1,051*1,048*1,047*1,047=1,434) (Прогноз социально-экономического развития РФ на период до 2036 года от 26.09.20 Министерство экономического развития РФ)</t>
  </si>
  <si>
    <t>на  модернизацию ВЛ-10кВ №7 (замена опор и проводов на СИП)</t>
  </si>
  <si>
    <t>%</t>
  </si>
  <si>
    <t>Индекс-дефлятор 2026г. к 2018г. (1,068х1,062х1,051*1,0481,047=1,501) (Прогноз социально-экономического развития РФ на период до 2036 года от 26.09.20 Министерство экономического развития РФ)</t>
  </si>
  <si>
    <t>Индекс-дефлятор 2026г. к 2018г. (1,068х1,062х1,051*1,048*1,047*1,047*1,047=1,501) (Прогноз социально-экономического развития РФ на период до 2036 года от 26.09.20 Министерство экономического развития РФ)</t>
  </si>
  <si>
    <t>Индекс-дефлятор 2027г. к 2018г. (1,068х1,062х1,051*1,048*1,047*1,047*1,047=1,572) (Прогноз социально-экономического развития РФ на период до 2036 года от 26.09.20 Министерство экономического развития РФ)</t>
  </si>
  <si>
    <t>Индекс-дефлятор 2024г. к 2018г. (1,068х1,062х1,051*1,048*1,047*1,047=1,369) (Прогноз социально-экономического развития РФ на период до 2036 года от 26.09.20 Министерство экономического развития РФ)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</si>
</sst>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Protection="0">
      <alignment horizontal="right" indent="1"/>
    </xf>
  </cellStyleXfs>
  <cellXfs count="87">
    <xf numFmtId="0" fontId="0" fillId="0" borderId="0" xfId="0"/>
    <xf numFmtId="49" fontId="1" fillId="0" borderId="0" xfId="0" applyNumberFormat="1" applyFont="1" applyFill="1" applyAlignment="1">
      <alignment horizontal="left" wrapText="1"/>
    </xf>
    <xf numFmtId="164" fontId="3" fillId="0" borderId="0" xfId="0" applyNumberFormat="1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49" fontId="3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1" fontId="3" fillId="0" borderId="0" xfId="0" applyNumberFormat="1" applyFont="1" applyFill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top"/>
    </xf>
    <xf numFmtId="49" fontId="3" fillId="0" borderId="3" xfId="0" applyNumberFormat="1" applyFont="1" applyFill="1" applyBorder="1" applyAlignment="1">
      <alignment horizontal="left" vertical="top"/>
    </xf>
    <xf numFmtId="164" fontId="1" fillId="0" borderId="3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wrapText="1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/>
    <xf numFmtId="0" fontId="3" fillId="0" borderId="4" xfId="0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wrapText="1"/>
    </xf>
    <xf numFmtId="165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3" fillId="0" borderId="2" xfId="0" applyFont="1" applyFill="1" applyBorder="1"/>
    <xf numFmtId="49" fontId="3" fillId="0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center"/>
    </xf>
    <xf numFmtId="0" fontId="3" fillId="0" borderId="2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4" fontId="9" fillId="0" borderId="0" xfId="0" applyNumberFormat="1" applyFont="1" applyFill="1" applyBorder="1" applyAlignment="1">
      <alignment vertical="center"/>
    </xf>
    <xf numFmtId="4" fontId="6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center"/>
    </xf>
    <xf numFmtId="164" fontId="1" fillId="0" borderId="0" xfId="0" applyNumberFormat="1" applyFont="1" applyFill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165" fontId="3" fillId="0" borderId="0" xfId="0" applyNumberFormat="1" applyFont="1" applyFill="1"/>
    <xf numFmtId="49" fontId="3" fillId="0" borderId="0" xfId="0" applyNumberFormat="1" applyFont="1" applyFill="1" applyAlignment="1">
      <alignment horizontal="left" vertical="center"/>
    </xf>
    <xf numFmtId="164" fontId="8" fillId="0" borderId="2" xfId="0" applyNumberFormat="1" applyFont="1" applyBorder="1" applyAlignment="1">
      <alignment horizontal="center" vertical="center"/>
    </xf>
    <xf numFmtId="0" fontId="0" fillId="0" borderId="2" xfId="0" applyBorder="1"/>
    <xf numFmtId="0" fontId="1" fillId="0" borderId="7" xfId="0" applyFont="1" applyFill="1" applyBorder="1" applyAlignment="1">
      <alignment horizontal="right" vertical="center" wrapText="1"/>
    </xf>
    <xf numFmtId="0" fontId="4" fillId="0" borderId="8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3" fillId="0" borderId="2" xfId="0" applyFont="1" applyFill="1" applyBorder="1" applyAlignment="1">
      <alignment horizontal="left" vertical="top"/>
    </xf>
    <xf numFmtId="0" fontId="1" fillId="0" borderId="7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left" vertical="top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</cellXfs>
  <cellStyles count="2">
    <cellStyle name="Обычный" xfId="0" builtinId="0"/>
    <cellStyle name="Титул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workbookViewId="0">
      <pane ySplit="10" topLeftCell="A11" activePane="bottomLeft" state="frozen"/>
      <selection pane="bottomLeft" activeCell="O15" sqref="O15:O17"/>
    </sheetView>
  </sheetViews>
  <sheetFormatPr defaultRowHeight="15.75" x14ac:dyDescent="0.25"/>
  <cols>
    <col min="1" max="1" width="12.140625" style="5" customWidth="1"/>
    <col min="2" max="2" width="21.42578125" style="5" customWidth="1"/>
    <col min="3" max="3" width="17.42578125" style="5" customWidth="1"/>
    <col min="4" max="4" width="13.28515625" style="5" customWidth="1"/>
    <col min="5" max="5" width="27.5703125" style="4" hidden="1" customWidth="1"/>
    <col min="6" max="6" width="18.7109375" style="4" hidden="1" customWidth="1"/>
    <col min="7" max="7" width="31.5703125" style="4" customWidth="1"/>
    <col min="8" max="8" width="26.85546875" style="4" customWidth="1"/>
    <col min="9" max="9" width="13.5703125" style="3" customWidth="1"/>
    <col min="10" max="10" width="12.85546875" style="37" customWidth="1"/>
    <col min="11" max="11" width="10.140625" style="37" customWidth="1"/>
    <col min="12" max="12" width="9.85546875" style="37" customWidth="1"/>
    <col min="13" max="13" width="13.5703125" style="37" customWidth="1"/>
    <col min="14" max="14" width="24.85546875" style="37" customWidth="1"/>
    <col min="15" max="15" width="19.140625" style="37" customWidth="1"/>
    <col min="16" max="16" width="5.85546875" style="2" customWidth="1"/>
    <col min="17" max="17" width="13.5703125" style="3" customWidth="1"/>
    <col min="18" max="16384" width="9.140625" style="4"/>
  </cols>
  <sheetData>
    <row r="1" spans="1:17" ht="73.5" customHeight="1" x14ac:dyDescent="0.25">
      <c r="A1" s="1"/>
      <c r="B1" s="76" t="s">
        <v>0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</row>
    <row r="2" spans="1:17" x14ac:dyDescent="0.25">
      <c r="B2" s="4"/>
      <c r="C2" s="4"/>
      <c r="D2" s="4"/>
      <c r="E2" s="6"/>
      <c r="F2" s="6"/>
      <c r="G2" s="6"/>
      <c r="H2" s="6"/>
      <c r="I2" s="7"/>
      <c r="J2" s="6"/>
      <c r="K2" s="8"/>
      <c r="L2" s="8"/>
      <c r="M2" s="8"/>
      <c r="N2" s="8"/>
      <c r="O2" s="9" t="s">
        <v>1</v>
      </c>
    </row>
    <row r="3" spans="1:17" s="9" customFormat="1" x14ac:dyDescent="0.25">
      <c r="A3" s="78" t="s">
        <v>2</v>
      </c>
      <c r="B3" s="78" t="s">
        <v>3</v>
      </c>
      <c r="C3" s="78" t="s">
        <v>4</v>
      </c>
      <c r="D3" s="78" t="s">
        <v>5</v>
      </c>
      <c r="E3" s="80" t="s">
        <v>6</v>
      </c>
      <c r="F3" s="81"/>
      <c r="G3" s="80" t="s">
        <v>7</v>
      </c>
      <c r="H3" s="80" t="s">
        <v>8</v>
      </c>
      <c r="I3" s="80" t="s">
        <v>9</v>
      </c>
      <c r="J3" s="83" t="s">
        <v>10</v>
      </c>
      <c r="K3" s="83" t="s">
        <v>11</v>
      </c>
      <c r="L3" s="83" t="s">
        <v>12</v>
      </c>
      <c r="M3" s="83" t="s">
        <v>13</v>
      </c>
      <c r="N3" s="83" t="s">
        <v>14</v>
      </c>
      <c r="O3" s="83" t="s">
        <v>15</v>
      </c>
      <c r="P3" s="10"/>
    </row>
    <row r="4" spans="1:17" s="9" customFormat="1" ht="85.5" customHeight="1" x14ac:dyDescent="0.25">
      <c r="A4" s="79"/>
      <c r="B4" s="79"/>
      <c r="C4" s="79"/>
      <c r="D4" s="79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10"/>
    </row>
    <row r="5" spans="1:17" s="15" customFormat="1" ht="16.5" thickBot="1" x14ac:dyDescent="0.3">
      <c r="A5" s="11" t="s">
        <v>16</v>
      </c>
      <c r="B5" s="11" t="s">
        <v>17</v>
      </c>
      <c r="C5" s="11" t="s">
        <v>18</v>
      </c>
      <c r="D5" s="12">
        <v>4</v>
      </c>
      <c r="E5" s="13">
        <v>5</v>
      </c>
      <c r="F5" s="12">
        <v>6</v>
      </c>
      <c r="G5" s="13">
        <v>5</v>
      </c>
      <c r="H5" s="13">
        <v>6</v>
      </c>
      <c r="I5" s="13">
        <v>7</v>
      </c>
      <c r="J5" s="12">
        <v>8</v>
      </c>
      <c r="K5" s="13">
        <v>9</v>
      </c>
      <c r="L5" s="12">
        <v>10</v>
      </c>
      <c r="M5" s="13">
        <v>11</v>
      </c>
      <c r="N5" s="13">
        <v>12</v>
      </c>
      <c r="O5" s="13">
        <v>13</v>
      </c>
      <c r="P5" s="14"/>
    </row>
    <row r="6" spans="1:17" s="19" customFormat="1" hidden="1" x14ac:dyDescent="0.25">
      <c r="A6" s="16"/>
      <c r="B6" s="75" t="s">
        <v>19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17"/>
      <c r="P6" s="18"/>
      <c r="Q6" s="3"/>
    </row>
    <row r="7" spans="1:17" s="19" customFormat="1" ht="31.5" hidden="1" x14ac:dyDescent="0.25">
      <c r="A7" s="16" t="s">
        <v>20</v>
      </c>
      <c r="B7" s="39" t="s">
        <v>21</v>
      </c>
      <c r="C7" s="16" t="s">
        <v>22</v>
      </c>
      <c r="D7" s="16" t="s">
        <v>23</v>
      </c>
      <c r="E7" s="66" t="s">
        <v>24</v>
      </c>
      <c r="F7" s="66"/>
      <c r="G7" s="45" t="s">
        <v>25</v>
      </c>
      <c r="H7" s="20" t="s">
        <v>26</v>
      </c>
      <c r="I7" s="21" t="s">
        <v>27</v>
      </c>
      <c r="J7" s="17">
        <v>2944</v>
      </c>
      <c r="K7" s="17">
        <v>1</v>
      </c>
      <c r="L7" s="17" t="s">
        <v>28</v>
      </c>
      <c r="M7" s="17">
        <f t="shared" ref="M7" si="0">J7*K7</f>
        <v>2944</v>
      </c>
      <c r="N7" s="17">
        <v>1.03</v>
      </c>
      <c r="O7" s="22">
        <f>M7*N7</f>
        <v>3032.32</v>
      </c>
      <c r="P7" s="18"/>
      <c r="Q7" s="3"/>
    </row>
    <row r="8" spans="1:17" s="19" customFormat="1" hidden="1" x14ac:dyDescent="0.25">
      <c r="A8" s="23"/>
      <c r="B8" s="62" t="s">
        <v>29</v>
      </c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22">
        <f>O7*1.191</f>
        <v>3611.4931200000005</v>
      </c>
      <c r="P8" s="18"/>
      <c r="Q8" s="3"/>
    </row>
    <row r="9" spans="1:17" s="19" customFormat="1" hidden="1" x14ac:dyDescent="0.25">
      <c r="A9" s="23"/>
      <c r="B9" s="62" t="s">
        <v>30</v>
      </c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22">
        <f>O8*0.2</f>
        <v>722.29862400000013</v>
      </c>
      <c r="P9" s="18"/>
      <c r="Q9" s="3"/>
    </row>
    <row r="10" spans="1:17" ht="16.5" hidden="1" thickBot="1" x14ac:dyDescent="0.3">
      <c r="A10" s="24"/>
      <c r="B10" s="67" t="s">
        <v>31</v>
      </c>
      <c r="C10" s="67"/>
      <c r="D10" s="67"/>
      <c r="E10" s="67"/>
      <c r="F10" s="67"/>
      <c r="G10" s="67"/>
      <c r="H10" s="68"/>
      <c r="I10" s="68"/>
      <c r="J10" s="68"/>
      <c r="K10" s="68"/>
      <c r="L10" s="68"/>
      <c r="M10" s="68"/>
      <c r="N10" s="68"/>
      <c r="O10" s="25">
        <f>O8+O9</f>
        <v>4333.791744000001</v>
      </c>
      <c r="P10" s="26">
        <f>4050901.2</f>
        <v>4050901.2</v>
      </c>
    </row>
    <row r="11" spans="1:17" x14ac:dyDescent="0.25">
      <c r="A11" s="27"/>
      <c r="B11" s="16"/>
      <c r="C11" s="16"/>
      <c r="D11" s="16"/>
      <c r="E11" s="38"/>
      <c r="F11" s="38"/>
      <c r="G11" s="38"/>
      <c r="H11" s="28"/>
      <c r="I11" s="29"/>
      <c r="J11" s="30"/>
      <c r="K11" s="30"/>
      <c r="L11" s="30"/>
      <c r="M11" s="30"/>
      <c r="N11" s="30"/>
      <c r="O11" s="31"/>
    </row>
    <row r="12" spans="1:17" s="34" customFormat="1" ht="47.25" x14ac:dyDescent="0.25">
      <c r="A12" s="69" t="s">
        <v>43</v>
      </c>
      <c r="B12" s="71" t="s">
        <v>51</v>
      </c>
      <c r="C12" s="73" t="s">
        <v>44</v>
      </c>
      <c r="D12" s="71">
        <v>2027</v>
      </c>
      <c r="E12" s="32"/>
      <c r="F12" s="32"/>
      <c r="G12" s="71" t="s">
        <v>32</v>
      </c>
      <c r="H12" s="41" t="s">
        <v>34</v>
      </c>
      <c r="I12" s="41" t="s">
        <v>35</v>
      </c>
      <c r="J12" s="41">
        <v>499</v>
      </c>
      <c r="K12" s="40">
        <v>0.68500000000000005</v>
      </c>
      <c r="L12" s="40" t="s">
        <v>33</v>
      </c>
      <c r="M12" s="42">
        <f>J12*K12</f>
        <v>341.81500000000005</v>
      </c>
      <c r="N12" s="40">
        <v>1.68</v>
      </c>
      <c r="O12" s="43">
        <f>M12*N12</f>
        <v>574.24920000000009</v>
      </c>
      <c r="Q12" s="35" t="s">
        <v>36</v>
      </c>
    </row>
    <row r="13" spans="1:17" s="34" customFormat="1" ht="25.5" customHeight="1" x14ac:dyDescent="0.25">
      <c r="A13" s="70"/>
      <c r="B13" s="71"/>
      <c r="C13" s="73"/>
      <c r="D13" s="71"/>
      <c r="E13" s="32"/>
      <c r="F13" s="32"/>
      <c r="G13" s="71"/>
      <c r="H13" s="53" t="s">
        <v>47</v>
      </c>
      <c r="I13" s="53" t="s">
        <v>48</v>
      </c>
      <c r="J13" s="53">
        <v>517</v>
      </c>
      <c r="K13" s="17">
        <f>0.685</f>
        <v>0.68500000000000005</v>
      </c>
      <c r="L13" s="17" t="s">
        <v>33</v>
      </c>
      <c r="M13" s="33">
        <f>J13*K13</f>
        <v>354.14500000000004</v>
      </c>
      <c r="N13" s="40">
        <v>1.68</v>
      </c>
      <c r="O13" s="22">
        <f>M13*N13</f>
        <v>594.96360000000004</v>
      </c>
      <c r="Q13" s="35" t="s">
        <v>49</v>
      </c>
    </row>
    <row r="14" spans="1:17" s="34" customFormat="1" ht="57.75" customHeight="1" x14ac:dyDescent="0.25">
      <c r="A14" s="70"/>
      <c r="B14" s="72"/>
      <c r="C14" s="74"/>
      <c r="D14" s="72"/>
      <c r="E14" s="32"/>
      <c r="F14" s="32"/>
      <c r="G14" s="72"/>
      <c r="H14" s="53" t="s">
        <v>50</v>
      </c>
      <c r="I14" s="53" t="s">
        <v>62</v>
      </c>
      <c r="J14" s="17">
        <v>431</v>
      </c>
      <c r="K14" s="17">
        <v>0.68500000000000005</v>
      </c>
      <c r="L14" s="17" t="s">
        <v>33</v>
      </c>
      <c r="M14" s="33">
        <f t="shared" ref="M14" si="1">J14*K14</f>
        <v>295.23500000000001</v>
      </c>
      <c r="N14" s="17">
        <v>1.04</v>
      </c>
      <c r="O14" s="22">
        <f t="shared" ref="O14" si="2">M14*N14</f>
        <v>307.04440000000005</v>
      </c>
      <c r="Q14" s="35" t="s">
        <v>37</v>
      </c>
    </row>
    <row r="15" spans="1:17" s="34" customFormat="1" ht="18.75" x14ac:dyDescent="0.25">
      <c r="A15" s="39"/>
      <c r="B15" s="59" t="s">
        <v>38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1"/>
      <c r="O15" s="22">
        <f>SUM(O12:O14)</f>
        <v>1476.2572000000002</v>
      </c>
      <c r="Q15" s="47"/>
    </row>
    <row r="16" spans="1:17" s="34" customFormat="1" ht="18.75" x14ac:dyDescent="0.25">
      <c r="A16" s="39"/>
      <c r="B16" s="59" t="s">
        <v>45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1"/>
      <c r="O16" s="22">
        <f>O15*1.2</f>
        <v>1771.5086400000002</v>
      </c>
      <c r="Q16" s="47"/>
    </row>
    <row r="17" spans="1:18" s="19" customFormat="1" ht="31.5" customHeight="1" x14ac:dyDescent="0.25">
      <c r="A17" s="23"/>
      <c r="B17" s="62" t="s">
        <v>69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22">
        <f>O15*1.572</f>
        <v>2320.6763184000006</v>
      </c>
      <c r="P17" s="18"/>
      <c r="Q17" s="48">
        <v>1489723.98</v>
      </c>
    </row>
    <row r="18" spans="1:18" s="19" customFormat="1" ht="18" hidden="1" customHeight="1" x14ac:dyDescent="0.25">
      <c r="A18" s="23"/>
      <c r="B18" s="62" t="s">
        <v>30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22">
        <f>O17*0.2</f>
        <v>464.13526368000015</v>
      </c>
      <c r="P18" s="18"/>
    </row>
    <row r="19" spans="1:18" hidden="1" x14ac:dyDescent="0.25">
      <c r="A19" s="23"/>
      <c r="B19" s="63" t="s">
        <v>31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5"/>
      <c r="O19" s="36">
        <f>O17+O18</f>
        <v>2784.8115820800008</v>
      </c>
      <c r="P19" s="26"/>
      <c r="R19" s="19"/>
    </row>
    <row r="20" spans="1:18" x14ac:dyDescent="0.25">
      <c r="A20" s="49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1"/>
      <c r="P20" s="26"/>
      <c r="R20" s="19"/>
    </row>
    <row r="21" spans="1:18" x14ac:dyDescent="0.25">
      <c r="D21" s="37" t="s">
        <v>39</v>
      </c>
      <c r="G21" s="44">
        <f>D21*D22*D23</f>
        <v>1.192061016</v>
      </c>
      <c r="H21" s="34"/>
    </row>
    <row r="22" spans="1:18" x14ac:dyDescent="0.25">
      <c r="D22" s="37" t="s">
        <v>40</v>
      </c>
      <c r="G22" s="44">
        <f>D21*D22*D23*D24</f>
        <v>1.2492799447680001</v>
      </c>
      <c r="H22" s="34"/>
    </row>
    <row r="23" spans="1:18" x14ac:dyDescent="0.25">
      <c r="D23" s="37" t="s">
        <v>41</v>
      </c>
      <c r="G23" s="44">
        <f>G22*D25</f>
        <v>1.3079961021720961</v>
      </c>
      <c r="I23" s="4"/>
      <c r="J23" s="4"/>
      <c r="K23" s="4"/>
    </row>
    <row r="24" spans="1:18" x14ac:dyDescent="0.25">
      <c r="D24" s="37" t="s">
        <v>42</v>
      </c>
      <c r="G24" s="44"/>
      <c r="I24" s="4"/>
      <c r="J24" s="4"/>
      <c r="K24" s="4"/>
    </row>
    <row r="25" spans="1:18" x14ac:dyDescent="0.25">
      <c r="D25" s="37">
        <v>1.0469999999999999</v>
      </c>
      <c r="I25" s="4"/>
      <c r="J25" s="4"/>
      <c r="K25" s="4"/>
    </row>
    <row r="26" spans="1:18" x14ac:dyDescent="0.25">
      <c r="D26" s="37"/>
      <c r="I26" s="4"/>
      <c r="J26" s="4"/>
      <c r="K26" s="4"/>
    </row>
    <row r="27" spans="1:18" x14ac:dyDescent="0.25">
      <c r="D27" s="37"/>
      <c r="H27" s="34"/>
    </row>
    <row r="28" spans="1:18" x14ac:dyDescent="0.25">
      <c r="H28" s="34"/>
    </row>
  </sheetData>
  <mergeCells count="30">
    <mergeCell ref="B6:N6"/>
    <mergeCell ref="B1:O1"/>
    <mergeCell ref="A3:A4"/>
    <mergeCell ref="B3:B4"/>
    <mergeCell ref="C3:C4"/>
    <mergeCell ref="D3:D4"/>
    <mergeCell ref="E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E7:F7"/>
    <mergeCell ref="B8:N8"/>
    <mergeCell ref="B9:N9"/>
    <mergeCell ref="B10:N10"/>
    <mergeCell ref="A12:A14"/>
    <mergeCell ref="B12:B14"/>
    <mergeCell ref="C12:C14"/>
    <mergeCell ref="D12:D14"/>
    <mergeCell ref="G12:G14"/>
    <mergeCell ref="B15:N15"/>
    <mergeCell ref="B17:N17"/>
    <mergeCell ref="B18:N18"/>
    <mergeCell ref="B19:N19"/>
    <mergeCell ref="B16:N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tabSelected="1" workbookViewId="0">
      <pane ySplit="10" topLeftCell="A11" activePane="bottomLeft" state="frozen"/>
      <selection pane="bottomLeft" activeCell="J24" sqref="J24"/>
    </sheetView>
  </sheetViews>
  <sheetFormatPr defaultRowHeight="15.75" x14ac:dyDescent="0.25"/>
  <cols>
    <col min="1" max="1" width="12.140625" style="5" customWidth="1"/>
    <col min="2" max="2" width="21.42578125" style="5" customWidth="1"/>
    <col min="3" max="3" width="17.42578125" style="5" customWidth="1"/>
    <col min="4" max="4" width="13.28515625" style="5" customWidth="1"/>
    <col min="5" max="5" width="27.5703125" style="4" hidden="1" customWidth="1"/>
    <col min="6" max="6" width="18.7109375" style="4" hidden="1" customWidth="1"/>
    <col min="7" max="7" width="31.5703125" style="4" customWidth="1"/>
    <col min="8" max="8" width="26.85546875" style="4" customWidth="1"/>
    <col min="9" max="9" width="13.5703125" style="3" customWidth="1"/>
    <col min="10" max="10" width="12.85546875" style="37" customWidth="1"/>
    <col min="11" max="11" width="10.140625" style="37" customWidth="1"/>
    <col min="12" max="12" width="9.85546875" style="37" customWidth="1"/>
    <col min="13" max="13" width="13.5703125" style="37" customWidth="1"/>
    <col min="14" max="14" width="24.85546875" style="37" customWidth="1"/>
    <col min="15" max="15" width="19.140625" style="37" customWidth="1"/>
    <col min="16" max="16" width="5.85546875" style="2" customWidth="1"/>
    <col min="17" max="17" width="13.5703125" style="3" customWidth="1"/>
    <col min="18" max="16384" width="9.140625" style="4"/>
  </cols>
  <sheetData>
    <row r="1" spans="1:17" ht="73.5" customHeight="1" x14ac:dyDescent="0.25">
      <c r="A1" s="1"/>
      <c r="B1" s="76" t="s">
        <v>0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</row>
    <row r="2" spans="1:17" x14ac:dyDescent="0.25">
      <c r="B2" s="4"/>
      <c r="C2" s="4"/>
      <c r="D2" s="4"/>
      <c r="E2" s="6"/>
      <c r="F2" s="6"/>
      <c r="G2" s="6"/>
      <c r="H2" s="6"/>
      <c r="I2" s="7"/>
      <c r="J2" s="6"/>
      <c r="K2" s="8"/>
      <c r="L2" s="8"/>
      <c r="M2" s="8"/>
      <c r="N2" s="8"/>
      <c r="O2" s="9" t="s">
        <v>1</v>
      </c>
    </row>
    <row r="3" spans="1:17" s="9" customFormat="1" x14ac:dyDescent="0.25">
      <c r="A3" s="78" t="s">
        <v>2</v>
      </c>
      <c r="B3" s="78" t="s">
        <v>3</v>
      </c>
      <c r="C3" s="78" t="s">
        <v>4</v>
      </c>
      <c r="D3" s="78" t="s">
        <v>5</v>
      </c>
      <c r="E3" s="80" t="s">
        <v>6</v>
      </c>
      <c r="F3" s="81"/>
      <c r="G3" s="80" t="s">
        <v>7</v>
      </c>
      <c r="H3" s="80" t="s">
        <v>8</v>
      </c>
      <c r="I3" s="80" t="s">
        <v>9</v>
      </c>
      <c r="J3" s="83" t="s">
        <v>10</v>
      </c>
      <c r="K3" s="83" t="s">
        <v>11</v>
      </c>
      <c r="L3" s="83" t="s">
        <v>12</v>
      </c>
      <c r="M3" s="83" t="s">
        <v>13</v>
      </c>
      <c r="N3" s="83" t="s">
        <v>14</v>
      </c>
      <c r="O3" s="83" t="s">
        <v>15</v>
      </c>
      <c r="P3" s="10"/>
    </row>
    <row r="4" spans="1:17" s="9" customFormat="1" ht="85.5" customHeight="1" x14ac:dyDescent="0.25">
      <c r="A4" s="79"/>
      <c r="B4" s="79"/>
      <c r="C4" s="79"/>
      <c r="D4" s="79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10"/>
    </row>
    <row r="5" spans="1:17" s="15" customFormat="1" ht="16.5" thickBot="1" x14ac:dyDescent="0.3">
      <c r="A5" s="11" t="s">
        <v>16</v>
      </c>
      <c r="B5" s="11" t="s">
        <v>17</v>
      </c>
      <c r="C5" s="11" t="s">
        <v>18</v>
      </c>
      <c r="D5" s="12">
        <v>4</v>
      </c>
      <c r="E5" s="13">
        <v>5</v>
      </c>
      <c r="F5" s="12">
        <v>6</v>
      </c>
      <c r="G5" s="13">
        <v>5</v>
      </c>
      <c r="H5" s="13">
        <v>6</v>
      </c>
      <c r="I5" s="13">
        <v>7</v>
      </c>
      <c r="J5" s="12">
        <v>8</v>
      </c>
      <c r="K5" s="13">
        <v>9</v>
      </c>
      <c r="L5" s="12">
        <v>10</v>
      </c>
      <c r="M5" s="13">
        <v>11</v>
      </c>
      <c r="N5" s="13">
        <v>12</v>
      </c>
      <c r="O5" s="13">
        <v>13</v>
      </c>
      <c r="P5" s="14"/>
    </row>
    <row r="6" spans="1:17" s="19" customFormat="1" hidden="1" x14ac:dyDescent="0.25">
      <c r="A6" s="16"/>
      <c r="B6" s="75" t="s">
        <v>19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17"/>
      <c r="P6" s="18"/>
      <c r="Q6" s="3"/>
    </row>
    <row r="7" spans="1:17" s="19" customFormat="1" ht="31.5" hidden="1" x14ac:dyDescent="0.25">
      <c r="A7" s="16" t="s">
        <v>20</v>
      </c>
      <c r="B7" s="39" t="s">
        <v>21</v>
      </c>
      <c r="C7" s="16" t="s">
        <v>22</v>
      </c>
      <c r="D7" s="16" t="s">
        <v>23</v>
      </c>
      <c r="E7" s="66" t="s">
        <v>24</v>
      </c>
      <c r="F7" s="66"/>
      <c r="G7" s="45" t="s">
        <v>25</v>
      </c>
      <c r="H7" s="20" t="s">
        <v>26</v>
      </c>
      <c r="I7" s="21" t="s">
        <v>27</v>
      </c>
      <c r="J7" s="17">
        <v>2944</v>
      </c>
      <c r="K7" s="17">
        <v>1</v>
      </c>
      <c r="L7" s="17" t="s">
        <v>28</v>
      </c>
      <c r="M7" s="17">
        <f t="shared" ref="M7" si="0">J7*K7</f>
        <v>2944</v>
      </c>
      <c r="N7" s="17">
        <v>1.03</v>
      </c>
      <c r="O7" s="22">
        <f>M7*N7</f>
        <v>3032.32</v>
      </c>
      <c r="P7" s="18"/>
      <c r="Q7" s="3"/>
    </row>
    <row r="8" spans="1:17" s="19" customFormat="1" hidden="1" x14ac:dyDescent="0.25">
      <c r="A8" s="23"/>
      <c r="B8" s="62" t="s">
        <v>29</v>
      </c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22">
        <f>O7*1.191</f>
        <v>3611.4931200000005</v>
      </c>
      <c r="P8" s="18"/>
      <c r="Q8" s="3"/>
    </row>
    <row r="9" spans="1:17" s="19" customFormat="1" hidden="1" x14ac:dyDescent="0.25">
      <c r="A9" s="23"/>
      <c r="B9" s="62" t="s">
        <v>30</v>
      </c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22">
        <f>O8*0.2</f>
        <v>722.29862400000013</v>
      </c>
      <c r="P9" s="18"/>
      <c r="Q9" s="3"/>
    </row>
    <row r="10" spans="1:17" ht="16.5" hidden="1" thickBot="1" x14ac:dyDescent="0.3">
      <c r="A10" s="24"/>
      <c r="B10" s="67" t="s">
        <v>31</v>
      </c>
      <c r="C10" s="67"/>
      <c r="D10" s="67"/>
      <c r="E10" s="67"/>
      <c r="F10" s="67"/>
      <c r="G10" s="67"/>
      <c r="H10" s="68"/>
      <c r="I10" s="68"/>
      <c r="J10" s="68"/>
      <c r="K10" s="68"/>
      <c r="L10" s="68"/>
      <c r="M10" s="68"/>
      <c r="N10" s="68"/>
      <c r="O10" s="25">
        <f>O8+O9</f>
        <v>4333.791744000001</v>
      </c>
      <c r="P10" s="26">
        <f>4050901.2</f>
        <v>4050901.2</v>
      </c>
    </row>
    <row r="11" spans="1:17" x14ac:dyDescent="0.25">
      <c r="A11" s="27"/>
      <c r="B11" s="16"/>
      <c r="C11" s="16"/>
      <c r="D11" s="16"/>
      <c r="E11" s="38"/>
      <c r="F11" s="38"/>
      <c r="G11" s="38"/>
      <c r="H11" s="28"/>
      <c r="I11" s="29"/>
      <c r="J11" s="30"/>
      <c r="K11" s="30"/>
      <c r="L11" s="30"/>
      <c r="M11" s="30"/>
      <c r="N11" s="30"/>
      <c r="O11" s="31"/>
    </row>
    <row r="12" spans="1:17" s="34" customFormat="1" ht="47.25" x14ac:dyDescent="0.25">
      <c r="A12" s="69" t="s">
        <v>43</v>
      </c>
      <c r="B12" s="71" t="s">
        <v>51</v>
      </c>
      <c r="C12" s="73" t="s">
        <v>52</v>
      </c>
      <c r="D12" s="71">
        <v>2027</v>
      </c>
      <c r="E12" s="32"/>
      <c r="F12" s="32"/>
      <c r="G12" s="71" t="s">
        <v>32</v>
      </c>
      <c r="H12" s="41" t="s">
        <v>34</v>
      </c>
      <c r="I12" s="41" t="s">
        <v>35</v>
      </c>
      <c r="J12" s="41">
        <v>499</v>
      </c>
      <c r="K12" s="40">
        <v>1.6</v>
      </c>
      <c r="L12" s="40" t="s">
        <v>33</v>
      </c>
      <c r="M12" s="42">
        <f>J12*K12</f>
        <v>798.40000000000009</v>
      </c>
      <c r="N12" s="40">
        <v>1.68</v>
      </c>
      <c r="O12" s="43">
        <f>M12*N12</f>
        <v>1341.3120000000001</v>
      </c>
      <c r="Q12" s="35" t="s">
        <v>36</v>
      </c>
    </row>
    <row r="13" spans="1:17" s="34" customFormat="1" ht="25.5" customHeight="1" x14ac:dyDescent="0.25">
      <c r="A13" s="70"/>
      <c r="B13" s="71"/>
      <c r="C13" s="73"/>
      <c r="D13" s="71"/>
      <c r="E13" s="32"/>
      <c r="F13" s="32"/>
      <c r="G13" s="71"/>
      <c r="H13" s="53" t="s">
        <v>47</v>
      </c>
      <c r="I13" s="53" t="s">
        <v>48</v>
      </c>
      <c r="J13" s="53">
        <v>517</v>
      </c>
      <c r="K13" s="17">
        <f>1.6</f>
        <v>1.6</v>
      </c>
      <c r="L13" s="17" t="s">
        <v>33</v>
      </c>
      <c r="M13" s="33">
        <f>J13*K13</f>
        <v>827.2</v>
      </c>
      <c r="N13" s="40">
        <v>1.68</v>
      </c>
      <c r="O13" s="22">
        <f>M13*N13</f>
        <v>1389.6959999999999</v>
      </c>
      <c r="Q13" s="35" t="s">
        <v>49</v>
      </c>
    </row>
    <row r="14" spans="1:17" s="34" customFormat="1" ht="57.75" customHeight="1" x14ac:dyDescent="0.25">
      <c r="A14" s="70"/>
      <c r="B14" s="72"/>
      <c r="C14" s="74"/>
      <c r="D14" s="72"/>
      <c r="E14" s="32"/>
      <c r="F14" s="32"/>
      <c r="G14" s="72"/>
      <c r="H14" s="53" t="s">
        <v>54</v>
      </c>
      <c r="I14" s="53" t="s">
        <v>63</v>
      </c>
      <c r="J14" s="17">
        <v>413</v>
      </c>
      <c r="K14" s="17">
        <v>1.6</v>
      </c>
      <c r="L14" s="17" t="s">
        <v>33</v>
      </c>
      <c r="M14" s="33">
        <f t="shared" ref="M14" si="1">J14*K14</f>
        <v>660.80000000000007</v>
      </c>
      <c r="N14" s="17">
        <v>1.04</v>
      </c>
      <c r="O14" s="22">
        <f t="shared" ref="O14" si="2">M14*N14</f>
        <v>687.23200000000008</v>
      </c>
      <c r="Q14" s="35" t="s">
        <v>37</v>
      </c>
    </row>
    <row r="15" spans="1:17" s="34" customFormat="1" ht="18.75" x14ac:dyDescent="0.25">
      <c r="A15" s="39"/>
      <c r="B15" s="59" t="s">
        <v>38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1"/>
      <c r="O15" s="22">
        <f>SUM(O12:O14)</f>
        <v>3418.24</v>
      </c>
      <c r="Q15" s="47"/>
    </row>
    <row r="16" spans="1:17" s="34" customFormat="1" ht="18.75" x14ac:dyDescent="0.25">
      <c r="A16" s="39"/>
      <c r="B16" s="59" t="s">
        <v>45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1"/>
      <c r="O16" s="22">
        <f>O15*1.2</f>
        <v>4101.8879999999999</v>
      </c>
      <c r="Q16" s="47"/>
    </row>
    <row r="17" spans="1:18" s="19" customFormat="1" ht="31.5" customHeight="1" x14ac:dyDescent="0.25">
      <c r="A17" s="23"/>
      <c r="B17" s="84" t="s">
        <v>69</v>
      </c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6"/>
      <c r="O17" s="22">
        <f>O15*1.572</f>
        <v>5373.4732800000002</v>
      </c>
      <c r="P17" s="18"/>
      <c r="Q17" s="48">
        <v>2418779.16</v>
      </c>
    </row>
    <row r="18" spans="1:18" s="19" customFormat="1" ht="18" hidden="1" customHeight="1" x14ac:dyDescent="0.25">
      <c r="A18" s="23"/>
      <c r="B18" s="62" t="s">
        <v>30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22">
        <f>O17*0.2</f>
        <v>1074.6946560000001</v>
      </c>
      <c r="P18" s="18"/>
    </row>
    <row r="19" spans="1:18" hidden="1" x14ac:dyDescent="0.25">
      <c r="A19" s="23"/>
      <c r="B19" s="63" t="s">
        <v>31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5"/>
      <c r="O19" s="36">
        <f>O17+O18</f>
        <v>6448.1679359999998</v>
      </c>
      <c r="P19" s="26"/>
      <c r="R19" s="19"/>
    </row>
    <row r="20" spans="1:18" x14ac:dyDescent="0.25">
      <c r="D20" s="37" t="s">
        <v>39</v>
      </c>
      <c r="G20" s="44">
        <f>D20*D21*D22</f>
        <v>1.192061016</v>
      </c>
      <c r="H20" s="34"/>
    </row>
    <row r="21" spans="1:18" x14ac:dyDescent="0.25">
      <c r="D21" s="37" t="s">
        <v>40</v>
      </c>
      <c r="G21" s="44">
        <f>D20*D21*D22*D23</f>
        <v>1.2492799447680001</v>
      </c>
      <c r="H21" s="34"/>
    </row>
    <row r="22" spans="1:18" x14ac:dyDescent="0.25">
      <c r="D22" s="37" t="s">
        <v>41</v>
      </c>
      <c r="G22" s="44">
        <f>G21*D24</f>
        <v>1.3079961021720961</v>
      </c>
      <c r="I22" s="4"/>
      <c r="J22" s="4"/>
      <c r="K22" s="4"/>
    </row>
    <row r="23" spans="1:18" x14ac:dyDescent="0.25">
      <c r="D23" s="37" t="s">
        <v>42</v>
      </c>
      <c r="G23" s="44">
        <f>G22*D25</f>
        <v>1.3694719189741844</v>
      </c>
      <c r="I23" s="4"/>
      <c r="J23" s="4"/>
      <c r="K23" s="4"/>
    </row>
    <row r="24" spans="1:18" x14ac:dyDescent="0.25">
      <c r="D24" s="37">
        <v>1.0469999999999999</v>
      </c>
      <c r="G24" s="44">
        <f>G23*D26</f>
        <v>1.433837099165971</v>
      </c>
      <c r="I24" s="4"/>
      <c r="J24" s="4"/>
      <c r="K24" s="4"/>
    </row>
    <row r="25" spans="1:18" x14ac:dyDescent="0.25">
      <c r="D25" s="37">
        <v>1.0469999999999999</v>
      </c>
      <c r="G25" s="44"/>
      <c r="H25" s="34"/>
    </row>
    <row r="26" spans="1:18" x14ac:dyDescent="0.25">
      <c r="D26" s="37">
        <v>1.0469999999999999</v>
      </c>
      <c r="G26" s="44"/>
      <c r="H26" s="34"/>
    </row>
    <row r="28" spans="1:18" x14ac:dyDescent="0.25">
      <c r="B28" s="56" t="s">
        <v>65</v>
      </c>
    </row>
  </sheetData>
  <mergeCells count="30">
    <mergeCell ref="B6:N6"/>
    <mergeCell ref="B1:O1"/>
    <mergeCell ref="A3:A4"/>
    <mergeCell ref="B3:B4"/>
    <mergeCell ref="C3:C4"/>
    <mergeCell ref="D3:D4"/>
    <mergeCell ref="E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E7:F7"/>
    <mergeCell ref="B8:N8"/>
    <mergeCell ref="B9:N9"/>
    <mergeCell ref="B10:N10"/>
    <mergeCell ref="A12:A14"/>
    <mergeCell ref="B12:B14"/>
    <mergeCell ref="C12:C14"/>
    <mergeCell ref="D12:D14"/>
    <mergeCell ref="G12:G14"/>
    <mergeCell ref="B15:N15"/>
    <mergeCell ref="B16:N16"/>
    <mergeCell ref="B17:N17"/>
    <mergeCell ref="B18:N18"/>
    <mergeCell ref="B19:N1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workbookViewId="0">
      <pane ySplit="10" topLeftCell="A11" activePane="bottomLeft" state="frozen"/>
      <selection pane="bottomLeft" activeCell="O15" sqref="O15:O17"/>
    </sheetView>
  </sheetViews>
  <sheetFormatPr defaultRowHeight="15.75" x14ac:dyDescent="0.25"/>
  <cols>
    <col min="1" max="1" width="12.140625" style="5" customWidth="1"/>
    <col min="2" max="2" width="21.42578125" style="5" customWidth="1"/>
    <col min="3" max="3" width="17.42578125" style="5" customWidth="1"/>
    <col min="4" max="4" width="13.28515625" style="5" customWidth="1"/>
    <col min="5" max="5" width="27.5703125" style="4" hidden="1" customWidth="1"/>
    <col min="6" max="6" width="18.7109375" style="4" hidden="1" customWidth="1"/>
    <col min="7" max="7" width="31.5703125" style="4" customWidth="1"/>
    <col min="8" max="8" width="26.85546875" style="4" customWidth="1"/>
    <col min="9" max="9" width="13.5703125" style="3" customWidth="1"/>
    <col min="10" max="10" width="12.85546875" style="37" customWidth="1"/>
    <col min="11" max="11" width="10.140625" style="37" customWidth="1"/>
    <col min="12" max="12" width="9.85546875" style="37" customWidth="1"/>
    <col min="13" max="13" width="13.5703125" style="37" customWidth="1"/>
    <col min="14" max="14" width="24.85546875" style="37" customWidth="1"/>
    <col min="15" max="15" width="19.140625" style="37" customWidth="1"/>
    <col min="16" max="16" width="5.85546875" style="2" customWidth="1"/>
    <col min="17" max="17" width="13.5703125" style="3" customWidth="1"/>
    <col min="18" max="16384" width="9.140625" style="4"/>
  </cols>
  <sheetData>
    <row r="1" spans="1:17" ht="73.5" customHeight="1" x14ac:dyDescent="0.25">
      <c r="A1" s="1"/>
      <c r="B1" s="76" t="s">
        <v>0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</row>
    <row r="2" spans="1:17" x14ac:dyDescent="0.25">
      <c r="B2" s="4"/>
      <c r="C2" s="4"/>
      <c r="D2" s="4"/>
      <c r="E2" s="6"/>
      <c r="F2" s="6"/>
      <c r="G2" s="6"/>
      <c r="H2" s="6"/>
      <c r="I2" s="7"/>
      <c r="J2" s="6"/>
      <c r="K2" s="8"/>
      <c r="L2" s="8"/>
      <c r="M2" s="8"/>
      <c r="N2" s="8"/>
      <c r="O2" s="9" t="s">
        <v>1</v>
      </c>
    </row>
    <row r="3" spans="1:17" s="9" customFormat="1" x14ac:dyDescent="0.25">
      <c r="A3" s="78" t="s">
        <v>2</v>
      </c>
      <c r="B3" s="78" t="s">
        <v>3</v>
      </c>
      <c r="C3" s="78" t="s">
        <v>4</v>
      </c>
      <c r="D3" s="78" t="s">
        <v>5</v>
      </c>
      <c r="E3" s="80" t="s">
        <v>6</v>
      </c>
      <c r="F3" s="81"/>
      <c r="G3" s="80" t="s">
        <v>7</v>
      </c>
      <c r="H3" s="80" t="s">
        <v>8</v>
      </c>
      <c r="I3" s="80" t="s">
        <v>9</v>
      </c>
      <c r="J3" s="83" t="s">
        <v>10</v>
      </c>
      <c r="K3" s="83" t="s">
        <v>11</v>
      </c>
      <c r="L3" s="83" t="s">
        <v>12</v>
      </c>
      <c r="M3" s="83" t="s">
        <v>13</v>
      </c>
      <c r="N3" s="83" t="s">
        <v>14</v>
      </c>
      <c r="O3" s="83" t="s">
        <v>15</v>
      </c>
      <c r="P3" s="10"/>
    </row>
    <row r="4" spans="1:17" s="9" customFormat="1" ht="85.5" customHeight="1" x14ac:dyDescent="0.25">
      <c r="A4" s="79"/>
      <c r="B4" s="79"/>
      <c r="C4" s="79"/>
      <c r="D4" s="79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10"/>
    </row>
    <row r="5" spans="1:17" s="15" customFormat="1" ht="16.5" thickBot="1" x14ac:dyDescent="0.3">
      <c r="A5" s="11" t="s">
        <v>16</v>
      </c>
      <c r="B5" s="11" t="s">
        <v>17</v>
      </c>
      <c r="C5" s="11" t="s">
        <v>18</v>
      </c>
      <c r="D5" s="12">
        <v>4</v>
      </c>
      <c r="E5" s="13">
        <v>5</v>
      </c>
      <c r="F5" s="12">
        <v>6</v>
      </c>
      <c r="G5" s="13">
        <v>5</v>
      </c>
      <c r="H5" s="13">
        <v>6</v>
      </c>
      <c r="I5" s="13">
        <v>7</v>
      </c>
      <c r="J5" s="12">
        <v>8</v>
      </c>
      <c r="K5" s="13">
        <v>9</v>
      </c>
      <c r="L5" s="12">
        <v>10</v>
      </c>
      <c r="M5" s="13">
        <v>11</v>
      </c>
      <c r="N5" s="13">
        <v>12</v>
      </c>
      <c r="O5" s="13">
        <v>13</v>
      </c>
      <c r="P5" s="14"/>
    </row>
    <row r="6" spans="1:17" s="19" customFormat="1" hidden="1" x14ac:dyDescent="0.25">
      <c r="A6" s="16"/>
      <c r="B6" s="75" t="s">
        <v>19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17"/>
      <c r="P6" s="18"/>
      <c r="Q6" s="3"/>
    </row>
    <row r="7" spans="1:17" s="19" customFormat="1" ht="31.5" hidden="1" x14ac:dyDescent="0.25">
      <c r="A7" s="16" t="s">
        <v>20</v>
      </c>
      <c r="B7" s="39" t="s">
        <v>21</v>
      </c>
      <c r="C7" s="16" t="s">
        <v>22</v>
      </c>
      <c r="D7" s="16" t="s">
        <v>23</v>
      </c>
      <c r="E7" s="66" t="s">
        <v>24</v>
      </c>
      <c r="F7" s="66"/>
      <c r="G7" s="45" t="s">
        <v>25</v>
      </c>
      <c r="H7" s="20" t="s">
        <v>26</v>
      </c>
      <c r="I7" s="21" t="s">
        <v>27</v>
      </c>
      <c r="J7" s="17">
        <v>2944</v>
      </c>
      <c r="K7" s="17">
        <v>1</v>
      </c>
      <c r="L7" s="17" t="s">
        <v>28</v>
      </c>
      <c r="M7" s="17">
        <f t="shared" ref="M7" si="0">J7*K7</f>
        <v>2944</v>
      </c>
      <c r="N7" s="17">
        <v>1.03</v>
      </c>
      <c r="O7" s="22">
        <f>M7*N7</f>
        <v>3032.32</v>
      </c>
      <c r="P7" s="18"/>
      <c r="Q7" s="3"/>
    </row>
    <row r="8" spans="1:17" s="19" customFormat="1" hidden="1" x14ac:dyDescent="0.25">
      <c r="A8" s="23"/>
      <c r="B8" s="62" t="s">
        <v>29</v>
      </c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22">
        <f>O7*1.191</f>
        <v>3611.4931200000005</v>
      </c>
      <c r="P8" s="18"/>
      <c r="Q8" s="3"/>
    </row>
    <row r="9" spans="1:17" s="19" customFormat="1" hidden="1" x14ac:dyDescent="0.25">
      <c r="A9" s="23"/>
      <c r="B9" s="62" t="s">
        <v>30</v>
      </c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22">
        <f>O8*0.2</f>
        <v>722.29862400000013</v>
      </c>
      <c r="P9" s="18"/>
      <c r="Q9" s="3"/>
    </row>
    <row r="10" spans="1:17" ht="16.5" hidden="1" thickBot="1" x14ac:dyDescent="0.3">
      <c r="A10" s="24"/>
      <c r="B10" s="67" t="s">
        <v>31</v>
      </c>
      <c r="C10" s="67"/>
      <c r="D10" s="67"/>
      <c r="E10" s="67"/>
      <c r="F10" s="67"/>
      <c r="G10" s="67"/>
      <c r="H10" s="68"/>
      <c r="I10" s="68"/>
      <c r="J10" s="68"/>
      <c r="K10" s="68"/>
      <c r="L10" s="68"/>
      <c r="M10" s="68"/>
      <c r="N10" s="68"/>
      <c r="O10" s="25">
        <f>O8+O9</f>
        <v>4333.791744000001</v>
      </c>
      <c r="P10" s="26">
        <f>4050901.2</f>
        <v>4050901.2</v>
      </c>
    </row>
    <row r="11" spans="1:17" x14ac:dyDescent="0.25">
      <c r="A11" s="27"/>
      <c r="B11" s="16"/>
      <c r="C11" s="16"/>
      <c r="D11" s="16"/>
      <c r="E11" s="38"/>
      <c r="F11" s="38"/>
      <c r="G11" s="38"/>
      <c r="H11" s="28"/>
      <c r="I11" s="29"/>
      <c r="J11" s="30"/>
      <c r="K11" s="30"/>
      <c r="L11" s="30"/>
      <c r="M11" s="30"/>
      <c r="N11" s="30"/>
      <c r="O11" s="31"/>
    </row>
    <row r="12" spans="1:17" s="34" customFormat="1" ht="47.25" x14ac:dyDescent="0.25">
      <c r="A12" s="69" t="s">
        <v>43</v>
      </c>
      <c r="B12" s="71" t="s">
        <v>55</v>
      </c>
      <c r="C12" s="73" t="s">
        <v>56</v>
      </c>
      <c r="D12" s="71">
        <v>2025</v>
      </c>
      <c r="E12" s="32"/>
      <c r="F12" s="32"/>
      <c r="G12" s="71" t="s">
        <v>32</v>
      </c>
      <c r="H12" s="41" t="s">
        <v>34</v>
      </c>
      <c r="I12" s="41" t="s">
        <v>35</v>
      </c>
      <c r="J12" s="41">
        <v>499</v>
      </c>
      <c r="K12" s="40">
        <v>1.56</v>
      </c>
      <c r="L12" s="40" t="s">
        <v>33</v>
      </c>
      <c r="M12" s="42">
        <f>J12*K12</f>
        <v>778.44</v>
      </c>
      <c r="N12" s="40">
        <v>1.68</v>
      </c>
      <c r="O12" s="43">
        <f>M12*N12</f>
        <v>1307.7791999999999</v>
      </c>
      <c r="Q12" s="35" t="s">
        <v>36</v>
      </c>
    </row>
    <row r="13" spans="1:17" s="34" customFormat="1" ht="25.5" customHeight="1" x14ac:dyDescent="0.25">
      <c r="A13" s="70"/>
      <c r="B13" s="71"/>
      <c r="C13" s="73"/>
      <c r="D13" s="71"/>
      <c r="E13" s="32"/>
      <c r="F13" s="32"/>
      <c r="G13" s="71"/>
      <c r="H13" s="53" t="s">
        <v>47</v>
      </c>
      <c r="I13" s="53" t="s">
        <v>48</v>
      </c>
      <c r="J13" s="53">
        <v>517</v>
      </c>
      <c r="K13" s="17">
        <f>1.56</f>
        <v>1.56</v>
      </c>
      <c r="L13" s="17" t="s">
        <v>33</v>
      </c>
      <c r="M13" s="33">
        <f>J13*K13</f>
        <v>806.52</v>
      </c>
      <c r="N13" s="40">
        <v>1.68</v>
      </c>
      <c r="O13" s="22">
        <f>M13*N13</f>
        <v>1354.9535999999998</v>
      </c>
      <c r="Q13" s="35" t="s">
        <v>49</v>
      </c>
    </row>
    <row r="14" spans="1:17" s="34" customFormat="1" ht="57.75" customHeight="1" x14ac:dyDescent="0.25">
      <c r="A14" s="70"/>
      <c r="B14" s="72"/>
      <c r="C14" s="74"/>
      <c r="D14" s="72"/>
      <c r="E14" s="32"/>
      <c r="F14" s="32"/>
      <c r="G14" s="72"/>
      <c r="H14" s="53" t="s">
        <v>54</v>
      </c>
      <c r="I14" s="53" t="s">
        <v>63</v>
      </c>
      <c r="J14" s="17">
        <v>413</v>
      </c>
      <c r="K14" s="17">
        <v>1.56</v>
      </c>
      <c r="L14" s="17" t="s">
        <v>33</v>
      </c>
      <c r="M14" s="33">
        <f t="shared" ref="M14" si="1">J14*K14</f>
        <v>644.28</v>
      </c>
      <c r="N14" s="17">
        <v>1.04</v>
      </c>
      <c r="O14" s="22">
        <f t="shared" ref="O14" si="2">M14*N14</f>
        <v>670.05119999999999</v>
      </c>
      <c r="Q14" s="35" t="s">
        <v>37</v>
      </c>
    </row>
    <row r="15" spans="1:17" s="34" customFormat="1" ht="18.75" x14ac:dyDescent="0.25">
      <c r="A15" s="39"/>
      <c r="B15" s="59" t="s">
        <v>38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1"/>
      <c r="O15" s="22">
        <f>SUM(O12:O14)</f>
        <v>3332.7839999999997</v>
      </c>
      <c r="Q15" s="47"/>
    </row>
    <row r="16" spans="1:17" s="34" customFormat="1" ht="18.75" x14ac:dyDescent="0.25">
      <c r="A16" s="39"/>
      <c r="B16" s="59" t="s">
        <v>45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1"/>
      <c r="O16" s="22">
        <f>O15*1.2</f>
        <v>3999.3407999999995</v>
      </c>
      <c r="Q16" s="47"/>
    </row>
    <row r="17" spans="1:18" s="19" customFormat="1" ht="31.5" customHeight="1" x14ac:dyDescent="0.25">
      <c r="A17" s="23"/>
      <c r="B17" s="62" t="s">
        <v>64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22">
        <f>O15*1.434</f>
        <v>4779.2122559999989</v>
      </c>
      <c r="P17" s="18"/>
      <c r="Q17" s="48">
        <v>1693609.46</v>
      </c>
    </row>
    <row r="18" spans="1:18" s="19" customFormat="1" ht="18" hidden="1" customHeight="1" x14ac:dyDescent="0.25">
      <c r="A18" s="23"/>
      <c r="B18" s="62" t="s">
        <v>30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22">
        <f>O17*0.2</f>
        <v>955.8424511999998</v>
      </c>
      <c r="P18" s="18"/>
    </row>
    <row r="19" spans="1:18" hidden="1" x14ac:dyDescent="0.25">
      <c r="A19" s="23"/>
      <c r="B19" s="63" t="s">
        <v>31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5"/>
      <c r="O19" s="36">
        <f>O17+O18</f>
        <v>5735.054707199999</v>
      </c>
      <c r="P19" s="26"/>
      <c r="R19" s="19"/>
    </row>
    <row r="20" spans="1:18" x14ac:dyDescent="0.25">
      <c r="D20" s="37" t="s">
        <v>39</v>
      </c>
      <c r="G20" s="44">
        <f>D20*D21*D22</f>
        <v>1.192061016</v>
      </c>
      <c r="H20" s="34"/>
    </row>
    <row r="21" spans="1:18" x14ac:dyDescent="0.25">
      <c r="D21" s="37" t="s">
        <v>40</v>
      </c>
      <c r="G21" s="44">
        <f>D20*D21*D22*D23</f>
        <v>1.2492799447680001</v>
      </c>
      <c r="H21" s="34"/>
    </row>
    <row r="22" spans="1:18" x14ac:dyDescent="0.25">
      <c r="D22" s="37" t="s">
        <v>41</v>
      </c>
      <c r="G22" s="44">
        <f>G21*D24</f>
        <v>1.3079961021720961</v>
      </c>
      <c r="H22" s="4">
        <v>2023</v>
      </c>
      <c r="I22" s="4"/>
      <c r="J22" s="4"/>
      <c r="K22" s="4"/>
    </row>
    <row r="23" spans="1:18" x14ac:dyDescent="0.25">
      <c r="D23" s="37" t="s">
        <v>42</v>
      </c>
      <c r="G23" s="44">
        <f>G22*D25</f>
        <v>1.3694719189741844</v>
      </c>
      <c r="I23" s="4"/>
      <c r="J23" s="4"/>
      <c r="K23" s="4"/>
    </row>
    <row r="24" spans="1:18" x14ac:dyDescent="0.25">
      <c r="D24" s="37">
        <v>1.0469999999999999</v>
      </c>
      <c r="G24" s="44">
        <f>G23*D26</f>
        <v>1.433837099165971</v>
      </c>
      <c r="I24" s="4"/>
      <c r="J24" s="4"/>
      <c r="K24" s="4"/>
    </row>
    <row r="25" spans="1:18" x14ac:dyDescent="0.25">
      <c r="D25" s="37">
        <v>1.0469999999999999</v>
      </c>
      <c r="G25" s="44"/>
      <c r="H25" s="54"/>
      <c r="I25" s="4"/>
      <c r="J25" s="4"/>
      <c r="K25" s="4"/>
    </row>
    <row r="26" spans="1:18" x14ac:dyDescent="0.25">
      <c r="D26" s="37">
        <v>1.0469999999999999</v>
      </c>
      <c r="G26" s="44"/>
      <c r="H26" s="54"/>
    </row>
    <row r="27" spans="1:18" x14ac:dyDescent="0.25">
      <c r="D27" s="37"/>
      <c r="G27" s="55"/>
      <c r="H27" s="34"/>
    </row>
    <row r="28" spans="1:18" x14ac:dyDescent="0.25">
      <c r="H28" s="34"/>
    </row>
  </sheetData>
  <mergeCells count="30">
    <mergeCell ref="B6:N6"/>
    <mergeCell ref="B1:O1"/>
    <mergeCell ref="A3:A4"/>
    <mergeCell ref="B3:B4"/>
    <mergeCell ref="C3:C4"/>
    <mergeCell ref="D3:D4"/>
    <mergeCell ref="E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E7:F7"/>
    <mergeCell ref="B8:N8"/>
    <mergeCell ref="B9:N9"/>
    <mergeCell ref="B10:N10"/>
    <mergeCell ref="A12:A14"/>
    <mergeCell ref="B12:B14"/>
    <mergeCell ref="C12:C14"/>
    <mergeCell ref="D12:D14"/>
    <mergeCell ref="G12:G14"/>
    <mergeCell ref="B15:N15"/>
    <mergeCell ref="B16:N16"/>
    <mergeCell ref="B17:N17"/>
    <mergeCell ref="B18:N18"/>
    <mergeCell ref="B19:N1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workbookViewId="0">
      <pane ySplit="10" topLeftCell="A11" activePane="bottomLeft" state="frozen"/>
      <selection pane="bottomLeft" activeCell="O15" sqref="O15:O17"/>
    </sheetView>
  </sheetViews>
  <sheetFormatPr defaultRowHeight="15.75" x14ac:dyDescent="0.25"/>
  <cols>
    <col min="1" max="1" width="12.140625" style="5" customWidth="1"/>
    <col min="2" max="2" width="21.42578125" style="5" customWidth="1"/>
    <col min="3" max="3" width="17.42578125" style="5" customWidth="1"/>
    <col min="4" max="4" width="13.28515625" style="5" customWidth="1"/>
    <col min="5" max="5" width="27.5703125" style="4" hidden="1" customWidth="1"/>
    <col min="6" max="6" width="18.7109375" style="4" hidden="1" customWidth="1"/>
    <col min="7" max="7" width="31.5703125" style="4" customWidth="1"/>
    <col min="8" max="8" width="26.85546875" style="4" customWidth="1"/>
    <col min="9" max="9" width="13.5703125" style="3" customWidth="1"/>
    <col min="10" max="10" width="12.85546875" style="37" customWidth="1"/>
    <col min="11" max="11" width="10.140625" style="37" customWidth="1"/>
    <col min="12" max="12" width="9.85546875" style="37" customWidth="1"/>
    <col min="13" max="13" width="13.5703125" style="37" customWidth="1"/>
    <col min="14" max="14" width="24.85546875" style="37" customWidth="1"/>
    <col min="15" max="15" width="19.140625" style="37" customWidth="1"/>
    <col min="16" max="16" width="5.85546875" style="2" customWidth="1"/>
    <col min="17" max="17" width="13.5703125" style="3" customWidth="1"/>
    <col min="18" max="16384" width="9.140625" style="4"/>
  </cols>
  <sheetData>
    <row r="1" spans="1:17" ht="73.5" customHeight="1" x14ac:dyDescent="0.25">
      <c r="A1" s="1"/>
      <c r="B1" s="76" t="s">
        <v>0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</row>
    <row r="2" spans="1:17" x14ac:dyDescent="0.25">
      <c r="B2" s="4"/>
      <c r="C2" s="4"/>
      <c r="D2" s="4"/>
      <c r="E2" s="6"/>
      <c r="F2" s="6"/>
      <c r="G2" s="6"/>
      <c r="H2" s="6"/>
      <c r="I2" s="7"/>
      <c r="J2" s="6"/>
      <c r="K2" s="8"/>
      <c r="L2" s="8"/>
      <c r="M2" s="8"/>
      <c r="N2" s="8"/>
      <c r="O2" s="9" t="s">
        <v>1</v>
      </c>
    </row>
    <row r="3" spans="1:17" s="9" customFormat="1" x14ac:dyDescent="0.25">
      <c r="A3" s="78" t="s">
        <v>2</v>
      </c>
      <c r="B3" s="78" t="s">
        <v>3</v>
      </c>
      <c r="C3" s="78" t="s">
        <v>4</v>
      </c>
      <c r="D3" s="78" t="s">
        <v>5</v>
      </c>
      <c r="E3" s="80" t="s">
        <v>6</v>
      </c>
      <c r="F3" s="81"/>
      <c r="G3" s="80" t="s">
        <v>7</v>
      </c>
      <c r="H3" s="80" t="s">
        <v>8</v>
      </c>
      <c r="I3" s="80" t="s">
        <v>9</v>
      </c>
      <c r="J3" s="83" t="s">
        <v>10</v>
      </c>
      <c r="K3" s="83" t="s">
        <v>11</v>
      </c>
      <c r="L3" s="83" t="s">
        <v>12</v>
      </c>
      <c r="M3" s="83" t="s">
        <v>13</v>
      </c>
      <c r="N3" s="83" t="s">
        <v>14</v>
      </c>
      <c r="O3" s="83" t="s">
        <v>15</v>
      </c>
      <c r="P3" s="10"/>
    </row>
    <row r="4" spans="1:17" s="9" customFormat="1" ht="85.5" customHeight="1" x14ac:dyDescent="0.25">
      <c r="A4" s="79"/>
      <c r="B4" s="79"/>
      <c r="C4" s="79"/>
      <c r="D4" s="79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10"/>
    </row>
    <row r="5" spans="1:17" s="15" customFormat="1" ht="16.5" thickBot="1" x14ac:dyDescent="0.3">
      <c r="A5" s="11" t="s">
        <v>16</v>
      </c>
      <c r="B5" s="11" t="s">
        <v>17</v>
      </c>
      <c r="C5" s="11" t="s">
        <v>18</v>
      </c>
      <c r="D5" s="12">
        <v>4</v>
      </c>
      <c r="E5" s="13">
        <v>5</v>
      </c>
      <c r="F5" s="12">
        <v>6</v>
      </c>
      <c r="G5" s="13">
        <v>5</v>
      </c>
      <c r="H5" s="13">
        <v>6</v>
      </c>
      <c r="I5" s="13">
        <v>7</v>
      </c>
      <c r="J5" s="12">
        <v>8</v>
      </c>
      <c r="K5" s="13">
        <v>9</v>
      </c>
      <c r="L5" s="12">
        <v>10</v>
      </c>
      <c r="M5" s="13">
        <v>11</v>
      </c>
      <c r="N5" s="13">
        <v>12</v>
      </c>
      <c r="O5" s="13">
        <v>13</v>
      </c>
      <c r="P5" s="14"/>
    </row>
    <row r="6" spans="1:17" s="19" customFormat="1" hidden="1" x14ac:dyDescent="0.25">
      <c r="A6" s="16"/>
      <c r="B6" s="75" t="s">
        <v>19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17"/>
      <c r="P6" s="18"/>
      <c r="Q6" s="3"/>
    </row>
    <row r="7" spans="1:17" s="19" customFormat="1" ht="31.5" hidden="1" x14ac:dyDescent="0.25">
      <c r="A7" s="16" t="s">
        <v>20</v>
      </c>
      <c r="B7" s="39" t="s">
        <v>21</v>
      </c>
      <c r="C7" s="16" t="s">
        <v>22</v>
      </c>
      <c r="D7" s="16" t="s">
        <v>23</v>
      </c>
      <c r="E7" s="66" t="s">
        <v>24</v>
      </c>
      <c r="F7" s="66"/>
      <c r="G7" s="45" t="s">
        <v>25</v>
      </c>
      <c r="H7" s="20" t="s">
        <v>26</v>
      </c>
      <c r="I7" s="21" t="s">
        <v>27</v>
      </c>
      <c r="J7" s="17">
        <v>2944</v>
      </c>
      <c r="K7" s="17">
        <v>1</v>
      </c>
      <c r="L7" s="17" t="s">
        <v>28</v>
      </c>
      <c r="M7" s="17">
        <f t="shared" ref="M7" si="0">J7*K7</f>
        <v>2944</v>
      </c>
      <c r="N7" s="17">
        <v>1.03</v>
      </c>
      <c r="O7" s="22">
        <f>M7*N7</f>
        <v>3032.32</v>
      </c>
      <c r="P7" s="18"/>
      <c r="Q7" s="3"/>
    </row>
    <row r="8" spans="1:17" s="19" customFormat="1" hidden="1" x14ac:dyDescent="0.25">
      <c r="A8" s="23"/>
      <c r="B8" s="62" t="s">
        <v>29</v>
      </c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22">
        <f>O7*1.191</f>
        <v>3611.4931200000005</v>
      </c>
      <c r="P8" s="18"/>
      <c r="Q8" s="3"/>
    </row>
    <row r="9" spans="1:17" s="19" customFormat="1" hidden="1" x14ac:dyDescent="0.25">
      <c r="A9" s="23"/>
      <c r="B9" s="62" t="s">
        <v>30</v>
      </c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22">
        <f>O8*0.2</f>
        <v>722.29862400000013</v>
      </c>
      <c r="P9" s="18"/>
      <c r="Q9" s="3"/>
    </row>
    <row r="10" spans="1:17" ht="16.5" hidden="1" thickBot="1" x14ac:dyDescent="0.3">
      <c r="A10" s="24"/>
      <c r="B10" s="67" t="s">
        <v>31</v>
      </c>
      <c r="C10" s="67"/>
      <c r="D10" s="67"/>
      <c r="E10" s="67"/>
      <c r="F10" s="67"/>
      <c r="G10" s="67"/>
      <c r="H10" s="68"/>
      <c r="I10" s="68"/>
      <c r="J10" s="68"/>
      <c r="K10" s="68"/>
      <c r="L10" s="68"/>
      <c r="M10" s="68"/>
      <c r="N10" s="68"/>
      <c r="O10" s="25">
        <f>O8+O9</f>
        <v>4333.791744000001</v>
      </c>
      <c r="P10" s="26">
        <f>4050901.2</f>
        <v>4050901.2</v>
      </c>
    </row>
    <row r="11" spans="1:17" x14ac:dyDescent="0.25">
      <c r="A11" s="27"/>
      <c r="B11" s="16"/>
      <c r="C11" s="16"/>
      <c r="D11" s="16"/>
      <c r="E11" s="38"/>
      <c r="F11" s="38"/>
      <c r="G11" s="38"/>
      <c r="H11" s="28"/>
      <c r="I11" s="29"/>
      <c r="J11" s="30"/>
      <c r="K11" s="30"/>
      <c r="L11" s="30"/>
      <c r="M11" s="30"/>
      <c r="N11" s="30"/>
      <c r="O11" s="31"/>
    </row>
    <row r="12" spans="1:17" s="34" customFormat="1" ht="47.25" x14ac:dyDescent="0.25">
      <c r="A12" s="69" t="s">
        <v>43</v>
      </c>
      <c r="B12" s="71" t="s">
        <v>55</v>
      </c>
      <c r="C12" s="73" t="s">
        <v>57</v>
      </c>
      <c r="D12" s="71">
        <v>2024</v>
      </c>
      <c r="E12" s="32"/>
      <c r="F12" s="32"/>
      <c r="G12" s="71" t="s">
        <v>32</v>
      </c>
      <c r="H12" s="41" t="s">
        <v>34</v>
      </c>
      <c r="I12" s="41" t="s">
        <v>35</v>
      </c>
      <c r="J12" s="41">
        <v>499</v>
      </c>
      <c r="K12" s="40">
        <v>2.4750000000000001</v>
      </c>
      <c r="L12" s="40" t="s">
        <v>33</v>
      </c>
      <c r="M12" s="42">
        <f>J12*K12</f>
        <v>1235.0250000000001</v>
      </c>
      <c r="N12" s="40">
        <v>1.68</v>
      </c>
      <c r="O12" s="43">
        <f>M12*N12</f>
        <v>2074.8420000000001</v>
      </c>
      <c r="Q12" s="35" t="s">
        <v>36</v>
      </c>
    </row>
    <row r="13" spans="1:17" s="34" customFormat="1" ht="25.5" customHeight="1" x14ac:dyDescent="0.25">
      <c r="A13" s="70"/>
      <c r="B13" s="71"/>
      <c r="C13" s="73"/>
      <c r="D13" s="71"/>
      <c r="E13" s="32"/>
      <c r="F13" s="32"/>
      <c r="G13" s="71"/>
      <c r="H13" s="53" t="s">
        <v>47</v>
      </c>
      <c r="I13" s="53" t="s">
        <v>48</v>
      </c>
      <c r="J13" s="53">
        <v>517</v>
      </c>
      <c r="K13" s="40">
        <v>2.4750000000000001</v>
      </c>
      <c r="L13" s="17" t="s">
        <v>33</v>
      </c>
      <c r="M13" s="33">
        <f>J13*K13</f>
        <v>1279.575</v>
      </c>
      <c r="N13" s="40">
        <v>1.68</v>
      </c>
      <c r="O13" s="22">
        <f>M13*N13</f>
        <v>2149.6860000000001</v>
      </c>
      <c r="Q13" s="35" t="s">
        <v>49</v>
      </c>
    </row>
    <row r="14" spans="1:17" s="34" customFormat="1" ht="57.75" customHeight="1" x14ac:dyDescent="0.25">
      <c r="A14" s="70"/>
      <c r="B14" s="72"/>
      <c r="C14" s="74"/>
      <c r="D14" s="72"/>
      <c r="E14" s="32"/>
      <c r="F14" s="32"/>
      <c r="G14" s="72"/>
      <c r="H14" s="53" t="s">
        <v>50</v>
      </c>
      <c r="I14" s="53" t="s">
        <v>62</v>
      </c>
      <c r="J14" s="17">
        <v>431</v>
      </c>
      <c r="K14" s="40">
        <v>2.4750000000000001</v>
      </c>
      <c r="L14" s="17" t="s">
        <v>33</v>
      </c>
      <c r="M14" s="33">
        <f t="shared" ref="M14" si="1">J14*K14</f>
        <v>1066.7250000000001</v>
      </c>
      <c r="N14" s="17">
        <v>1.04</v>
      </c>
      <c r="O14" s="22">
        <f t="shared" ref="O14" si="2">M14*N14</f>
        <v>1109.3940000000002</v>
      </c>
      <c r="Q14" s="35" t="s">
        <v>37</v>
      </c>
    </row>
    <row r="15" spans="1:17" s="34" customFormat="1" ht="18.75" x14ac:dyDescent="0.25">
      <c r="A15" s="39"/>
      <c r="B15" s="59" t="s">
        <v>38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1"/>
      <c r="O15" s="22">
        <f>SUM(O12:O14)</f>
        <v>5333.9220000000005</v>
      </c>
      <c r="Q15" s="47"/>
    </row>
    <row r="16" spans="1:17" s="34" customFormat="1" ht="18.75" x14ac:dyDescent="0.25">
      <c r="A16" s="39"/>
      <c r="B16" s="59" t="s">
        <v>45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1"/>
      <c r="O16" s="22">
        <f>O15*1.2</f>
        <v>6400.7064</v>
      </c>
      <c r="Q16" s="47"/>
    </row>
    <row r="17" spans="1:18" s="19" customFormat="1" ht="38.25" customHeight="1" x14ac:dyDescent="0.25">
      <c r="A17" s="23"/>
      <c r="B17" s="84" t="s">
        <v>70</v>
      </c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6"/>
      <c r="O17" s="22">
        <f>O15*1.369</f>
        <v>7302.1392180000003</v>
      </c>
      <c r="P17" s="18"/>
      <c r="Q17" s="48">
        <v>2534527.25</v>
      </c>
    </row>
    <row r="18" spans="1:18" s="19" customFormat="1" ht="18" hidden="1" customHeight="1" x14ac:dyDescent="0.25">
      <c r="A18" s="23"/>
      <c r="B18" s="62" t="s">
        <v>30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22">
        <f>O17*0.2</f>
        <v>1460.4278436000002</v>
      </c>
      <c r="P18" s="18"/>
    </row>
    <row r="19" spans="1:18" hidden="1" x14ac:dyDescent="0.25">
      <c r="A19" s="23"/>
      <c r="B19" s="63" t="s">
        <v>31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5"/>
      <c r="O19" s="36">
        <f>O17+O18</f>
        <v>8762.5670616000007</v>
      </c>
      <c r="P19" s="26"/>
      <c r="R19" s="19"/>
    </row>
    <row r="20" spans="1:18" x14ac:dyDescent="0.25">
      <c r="A20" s="49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1"/>
      <c r="P20" s="26"/>
      <c r="R20" s="19"/>
    </row>
    <row r="21" spans="1:18" x14ac:dyDescent="0.25">
      <c r="A21" s="49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1"/>
      <c r="P21" s="26"/>
      <c r="R21" s="19"/>
    </row>
    <row r="22" spans="1:18" x14ac:dyDescent="0.25">
      <c r="D22" s="37" t="s">
        <v>39</v>
      </c>
      <c r="G22" s="44">
        <f>D22*D23*D24</f>
        <v>1.192061016</v>
      </c>
      <c r="H22" s="34">
        <v>2019</v>
      </c>
    </row>
    <row r="23" spans="1:18" x14ac:dyDescent="0.25">
      <c r="D23" s="37" t="s">
        <v>40</v>
      </c>
      <c r="G23" s="44">
        <f>D22*D23*D24*D25</f>
        <v>1.2492799447680001</v>
      </c>
      <c r="H23" s="34">
        <v>2020</v>
      </c>
    </row>
    <row r="24" spans="1:18" x14ac:dyDescent="0.25">
      <c r="D24" s="37" t="s">
        <v>41</v>
      </c>
      <c r="G24" s="44">
        <f>G23*D26</f>
        <v>1.3079961021720961</v>
      </c>
      <c r="H24" s="34">
        <v>2021</v>
      </c>
      <c r="I24" s="4"/>
      <c r="J24" s="4"/>
      <c r="K24" s="4"/>
    </row>
    <row r="25" spans="1:18" x14ac:dyDescent="0.25">
      <c r="D25" s="37" t="s">
        <v>42</v>
      </c>
      <c r="G25" s="44">
        <f>G24*D27</f>
        <v>1.3694719189741844</v>
      </c>
      <c r="H25" s="34">
        <v>2022</v>
      </c>
      <c r="I25" s="4"/>
      <c r="J25" s="4"/>
      <c r="K25" s="4"/>
    </row>
    <row r="26" spans="1:18" x14ac:dyDescent="0.25">
      <c r="D26" s="37">
        <v>1.0469999999999999</v>
      </c>
      <c r="H26" s="34">
        <v>2023</v>
      </c>
      <c r="I26" s="4"/>
      <c r="J26" s="4"/>
      <c r="K26" s="4"/>
    </row>
    <row r="27" spans="1:18" x14ac:dyDescent="0.25">
      <c r="D27" s="37">
        <v>1.0469999999999999</v>
      </c>
      <c r="H27" s="34">
        <v>2024</v>
      </c>
    </row>
    <row r="28" spans="1:18" x14ac:dyDescent="0.25">
      <c r="H28" s="34">
        <v>2025</v>
      </c>
    </row>
  </sheetData>
  <mergeCells count="30">
    <mergeCell ref="B6:N6"/>
    <mergeCell ref="B1:O1"/>
    <mergeCell ref="A3:A4"/>
    <mergeCell ref="B3:B4"/>
    <mergeCell ref="C3:C4"/>
    <mergeCell ref="D3:D4"/>
    <mergeCell ref="E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E7:F7"/>
    <mergeCell ref="B8:N8"/>
    <mergeCell ref="B9:N9"/>
    <mergeCell ref="B10:N10"/>
    <mergeCell ref="A12:A14"/>
    <mergeCell ref="B12:B14"/>
    <mergeCell ref="C12:C14"/>
    <mergeCell ref="D12:D14"/>
    <mergeCell ref="G12:G14"/>
    <mergeCell ref="B15:N15"/>
    <mergeCell ref="B16:N16"/>
    <mergeCell ref="B17:N17"/>
    <mergeCell ref="B18:N18"/>
    <mergeCell ref="B19:N1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workbookViewId="0">
      <pane ySplit="10" topLeftCell="A11" activePane="bottomLeft" state="frozen"/>
      <selection pane="bottomLeft" activeCell="O17" sqref="O17"/>
    </sheetView>
  </sheetViews>
  <sheetFormatPr defaultRowHeight="15.75" x14ac:dyDescent="0.25"/>
  <cols>
    <col min="1" max="1" width="12.140625" style="5" customWidth="1"/>
    <col min="2" max="2" width="21.42578125" style="5" customWidth="1"/>
    <col min="3" max="3" width="17.42578125" style="5" customWidth="1"/>
    <col min="4" max="4" width="13.28515625" style="5" customWidth="1"/>
    <col min="5" max="5" width="27.5703125" style="4" hidden="1" customWidth="1"/>
    <col min="6" max="6" width="18.7109375" style="4" hidden="1" customWidth="1"/>
    <col min="7" max="7" width="31.5703125" style="4" customWidth="1"/>
    <col min="8" max="8" width="26.85546875" style="4" customWidth="1"/>
    <col min="9" max="9" width="13.5703125" style="3" customWidth="1"/>
    <col min="10" max="10" width="12.85546875" style="37" customWidth="1"/>
    <col min="11" max="11" width="10.140625" style="37" customWidth="1"/>
    <col min="12" max="12" width="9.85546875" style="37" customWidth="1"/>
    <col min="13" max="13" width="13.5703125" style="37" customWidth="1"/>
    <col min="14" max="14" width="24.85546875" style="37" customWidth="1"/>
    <col min="15" max="15" width="19.140625" style="37" customWidth="1"/>
    <col min="16" max="16" width="5.85546875" style="2" customWidth="1"/>
    <col min="17" max="17" width="13.5703125" style="3" customWidth="1"/>
    <col min="18" max="16384" width="9.140625" style="4"/>
  </cols>
  <sheetData>
    <row r="1" spans="1:17" ht="73.5" customHeight="1" x14ac:dyDescent="0.25">
      <c r="A1" s="1"/>
      <c r="B1" s="76" t="s">
        <v>0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</row>
    <row r="2" spans="1:17" x14ac:dyDescent="0.25">
      <c r="B2" s="4"/>
      <c r="C2" s="4"/>
      <c r="D2" s="4"/>
      <c r="E2" s="6"/>
      <c r="F2" s="6"/>
      <c r="G2" s="6"/>
      <c r="H2" s="6"/>
      <c r="I2" s="7"/>
      <c r="J2" s="6"/>
      <c r="K2" s="8"/>
      <c r="L2" s="8"/>
      <c r="M2" s="8"/>
      <c r="N2" s="8"/>
      <c r="O2" s="9" t="s">
        <v>1</v>
      </c>
    </row>
    <row r="3" spans="1:17" s="9" customFormat="1" x14ac:dyDescent="0.25">
      <c r="A3" s="78" t="s">
        <v>2</v>
      </c>
      <c r="B3" s="78" t="s">
        <v>3</v>
      </c>
      <c r="C3" s="78" t="s">
        <v>4</v>
      </c>
      <c r="D3" s="78" t="s">
        <v>5</v>
      </c>
      <c r="E3" s="80" t="s">
        <v>6</v>
      </c>
      <c r="F3" s="81"/>
      <c r="G3" s="80" t="s">
        <v>7</v>
      </c>
      <c r="H3" s="80" t="s">
        <v>8</v>
      </c>
      <c r="I3" s="80" t="s">
        <v>9</v>
      </c>
      <c r="J3" s="83" t="s">
        <v>10</v>
      </c>
      <c r="K3" s="83" t="s">
        <v>11</v>
      </c>
      <c r="L3" s="83" t="s">
        <v>12</v>
      </c>
      <c r="M3" s="83" t="s">
        <v>13</v>
      </c>
      <c r="N3" s="83" t="s">
        <v>14</v>
      </c>
      <c r="O3" s="83" t="s">
        <v>15</v>
      </c>
      <c r="P3" s="10"/>
    </row>
    <row r="4" spans="1:17" s="9" customFormat="1" ht="85.5" customHeight="1" x14ac:dyDescent="0.25">
      <c r="A4" s="79"/>
      <c r="B4" s="79"/>
      <c r="C4" s="79"/>
      <c r="D4" s="79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10"/>
    </row>
    <row r="5" spans="1:17" s="15" customFormat="1" ht="16.5" thickBot="1" x14ac:dyDescent="0.3">
      <c r="A5" s="11" t="s">
        <v>16</v>
      </c>
      <c r="B5" s="11" t="s">
        <v>17</v>
      </c>
      <c r="C5" s="11" t="s">
        <v>18</v>
      </c>
      <c r="D5" s="12">
        <v>4</v>
      </c>
      <c r="E5" s="13">
        <v>5</v>
      </c>
      <c r="F5" s="12">
        <v>6</v>
      </c>
      <c r="G5" s="13">
        <v>5</v>
      </c>
      <c r="H5" s="13">
        <v>6</v>
      </c>
      <c r="I5" s="13">
        <v>7</v>
      </c>
      <c r="J5" s="12">
        <v>8</v>
      </c>
      <c r="K5" s="13">
        <v>9</v>
      </c>
      <c r="L5" s="12">
        <v>10</v>
      </c>
      <c r="M5" s="13">
        <v>11</v>
      </c>
      <c r="N5" s="13">
        <v>12</v>
      </c>
      <c r="O5" s="13">
        <v>13</v>
      </c>
      <c r="P5" s="14"/>
    </row>
    <row r="6" spans="1:17" s="19" customFormat="1" hidden="1" x14ac:dyDescent="0.25">
      <c r="A6" s="16"/>
      <c r="B6" s="75" t="s">
        <v>19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17"/>
      <c r="P6" s="18"/>
      <c r="Q6" s="3"/>
    </row>
    <row r="7" spans="1:17" s="19" customFormat="1" ht="31.5" hidden="1" x14ac:dyDescent="0.25">
      <c r="A7" s="16" t="s">
        <v>20</v>
      </c>
      <c r="B7" s="39" t="s">
        <v>21</v>
      </c>
      <c r="C7" s="16" t="s">
        <v>22</v>
      </c>
      <c r="D7" s="16" t="s">
        <v>23</v>
      </c>
      <c r="E7" s="66" t="s">
        <v>24</v>
      </c>
      <c r="F7" s="66"/>
      <c r="G7" s="45" t="s">
        <v>25</v>
      </c>
      <c r="H7" s="20" t="s">
        <v>26</v>
      </c>
      <c r="I7" s="21" t="s">
        <v>27</v>
      </c>
      <c r="J7" s="17">
        <v>2944</v>
      </c>
      <c r="K7" s="17">
        <v>1</v>
      </c>
      <c r="L7" s="17" t="s">
        <v>28</v>
      </c>
      <c r="M7" s="17">
        <f t="shared" ref="M7" si="0">J7*K7</f>
        <v>2944</v>
      </c>
      <c r="N7" s="17">
        <v>1.03</v>
      </c>
      <c r="O7" s="22">
        <f>M7*N7</f>
        <v>3032.32</v>
      </c>
      <c r="P7" s="18"/>
      <c r="Q7" s="3"/>
    </row>
    <row r="8" spans="1:17" s="19" customFormat="1" hidden="1" x14ac:dyDescent="0.25">
      <c r="A8" s="23"/>
      <c r="B8" s="62" t="s">
        <v>29</v>
      </c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22">
        <f>O7*1.191</f>
        <v>3611.4931200000005</v>
      </c>
      <c r="P8" s="18"/>
      <c r="Q8" s="3"/>
    </row>
    <row r="9" spans="1:17" s="19" customFormat="1" hidden="1" x14ac:dyDescent="0.25">
      <c r="A9" s="23"/>
      <c r="B9" s="62" t="s">
        <v>30</v>
      </c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22">
        <f>O8*0.2</f>
        <v>722.29862400000013</v>
      </c>
      <c r="P9" s="18"/>
      <c r="Q9" s="3"/>
    </row>
    <row r="10" spans="1:17" ht="16.5" hidden="1" thickBot="1" x14ac:dyDescent="0.3">
      <c r="A10" s="24"/>
      <c r="B10" s="67" t="s">
        <v>31</v>
      </c>
      <c r="C10" s="67"/>
      <c r="D10" s="67"/>
      <c r="E10" s="67"/>
      <c r="F10" s="67"/>
      <c r="G10" s="67"/>
      <c r="H10" s="68"/>
      <c r="I10" s="68"/>
      <c r="J10" s="68"/>
      <c r="K10" s="68"/>
      <c r="L10" s="68"/>
      <c r="M10" s="68"/>
      <c r="N10" s="68"/>
      <c r="O10" s="25">
        <f>O8+O9</f>
        <v>4333.791744000001</v>
      </c>
      <c r="P10" s="26">
        <f>4050901.2</f>
        <v>4050901.2</v>
      </c>
    </row>
    <row r="11" spans="1:17" x14ac:dyDescent="0.25">
      <c r="A11" s="27"/>
      <c r="B11" s="16"/>
      <c r="C11" s="16"/>
      <c r="D11" s="16"/>
      <c r="E11" s="38"/>
      <c r="F11" s="38"/>
      <c r="G11" s="38"/>
      <c r="H11" s="28"/>
      <c r="I11" s="29"/>
      <c r="J11" s="30"/>
      <c r="K11" s="30"/>
      <c r="L11" s="30"/>
      <c r="M11" s="30"/>
      <c r="N11" s="30"/>
      <c r="O11" s="31"/>
    </row>
    <row r="12" spans="1:17" s="34" customFormat="1" ht="47.25" x14ac:dyDescent="0.25">
      <c r="A12" s="69" t="s">
        <v>43</v>
      </c>
      <c r="B12" s="71" t="s">
        <v>58</v>
      </c>
      <c r="C12" s="73" t="s">
        <v>59</v>
      </c>
      <c r="D12" s="71">
        <v>2026</v>
      </c>
      <c r="E12" s="32"/>
      <c r="F12" s="32"/>
      <c r="G12" s="71" t="s">
        <v>32</v>
      </c>
      <c r="H12" s="41" t="s">
        <v>34</v>
      </c>
      <c r="I12" s="41" t="s">
        <v>35</v>
      </c>
      <c r="J12" s="41">
        <v>499</v>
      </c>
      <c r="K12" s="40">
        <v>0.96499999999999997</v>
      </c>
      <c r="L12" s="40" t="s">
        <v>33</v>
      </c>
      <c r="M12" s="42">
        <f>J12*K12</f>
        <v>481.53499999999997</v>
      </c>
      <c r="N12" s="40">
        <v>1.68</v>
      </c>
      <c r="O12" s="43">
        <f>M12*N12</f>
        <v>808.97879999999986</v>
      </c>
      <c r="Q12" s="35" t="s">
        <v>36</v>
      </c>
    </row>
    <row r="13" spans="1:17" s="34" customFormat="1" ht="25.5" customHeight="1" x14ac:dyDescent="0.25">
      <c r="A13" s="70"/>
      <c r="B13" s="71"/>
      <c r="C13" s="73"/>
      <c r="D13" s="71"/>
      <c r="E13" s="32"/>
      <c r="F13" s="32"/>
      <c r="G13" s="71"/>
      <c r="H13" s="53" t="s">
        <v>47</v>
      </c>
      <c r="I13" s="53" t="s">
        <v>48</v>
      </c>
      <c r="J13" s="53">
        <v>517</v>
      </c>
      <c r="K13" s="40">
        <v>0.96499999999999997</v>
      </c>
      <c r="L13" s="17" t="s">
        <v>33</v>
      </c>
      <c r="M13" s="33">
        <f>J13*K13</f>
        <v>498.90499999999997</v>
      </c>
      <c r="N13" s="40">
        <v>1.68</v>
      </c>
      <c r="O13" s="22">
        <f>M13*N13</f>
        <v>838.16039999999987</v>
      </c>
      <c r="Q13" s="35" t="s">
        <v>49</v>
      </c>
    </row>
    <row r="14" spans="1:17" s="34" customFormat="1" ht="57.75" customHeight="1" x14ac:dyDescent="0.25">
      <c r="A14" s="70"/>
      <c r="B14" s="72"/>
      <c r="C14" s="74"/>
      <c r="D14" s="72"/>
      <c r="E14" s="32"/>
      <c r="F14" s="32"/>
      <c r="G14" s="72"/>
      <c r="H14" s="53" t="s">
        <v>50</v>
      </c>
      <c r="I14" s="53" t="s">
        <v>62</v>
      </c>
      <c r="J14" s="17">
        <v>431</v>
      </c>
      <c r="K14" s="40">
        <v>0.96499999999999997</v>
      </c>
      <c r="L14" s="17" t="s">
        <v>33</v>
      </c>
      <c r="M14" s="33">
        <f t="shared" ref="M14" si="1">J14*K14</f>
        <v>415.91499999999996</v>
      </c>
      <c r="N14" s="17">
        <v>1.04</v>
      </c>
      <c r="O14" s="22">
        <f t="shared" ref="O14" si="2">M14*N14</f>
        <v>432.55159999999995</v>
      </c>
      <c r="Q14" s="35" t="s">
        <v>37</v>
      </c>
    </row>
    <row r="15" spans="1:17" s="34" customFormat="1" ht="18.75" x14ac:dyDescent="0.25">
      <c r="A15" s="39"/>
      <c r="B15" s="59" t="s">
        <v>38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1"/>
      <c r="O15" s="22">
        <f>SUM(O12:O14)</f>
        <v>2079.6907999999994</v>
      </c>
      <c r="Q15" s="47"/>
    </row>
    <row r="16" spans="1:17" s="34" customFormat="1" ht="18.75" x14ac:dyDescent="0.25">
      <c r="A16" s="39"/>
      <c r="B16" s="59" t="s">
        <v>45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1"/>
      <c r="O16" s="22">
        <f>O15*1.2</f>
        <v>2495.6289599999991</v>
      </c>
      <c r="Q16" s="47"/>
    </row>
    <row r="17" spans="1:18" s="19" customFormat="1" ht="31.5" customHeight="1" x14ac:dyDescent="0.25">
      <c r="A17" s="23"/>
      <c r="B17" s="62" t="s">
        <v>68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22">
        <f>O15*1.501</f>
        <v>3121.6158907999989</v>
      </c>
      <c r="P17" s="18"/>
      <c r="Q17" s="52">
        <v>2006484.66</v>
      </c>
    </row>
    <row r="18" spans="1:18" s="19" customFormat="1" ht="18" hidden="1" customHeight="1" x14ac:dyDescent="0.25">
      <c r="A18" s="23"/>
      <c r="B18" s="62" t="s">
        <v>30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22">
        <f>O17*0.2</f>
        <v>624.32317815999977</v>
      </c>
      <c r="P18" s="18"/>
    </row>
    <row r="19" spans="1:18" hidden="1" x14ac:dyDescent="0.25">
      <c r="A19" s="23"/>
      <c r="B19" s="63" t="s">
        <v>31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5"/>
      <c r="O19" s="36">
        <f>O17+O18</f>
        <v>3745.9390689599986</v>
      </c>
      <c r="P19" s="26"/>
      <c r="R19" s="19"/>
    </row>
    <row r="20" spans="1:18" x14ac:dyDescent="0.25">
      <c r="A20" s="49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1"/>
      <c r="P20" s="26"/>
      <c r="R20" s="19"/>
    </row>
    <row r="21" spans="1:18" x14ac:dyDescent="0.25">
      <c r="D21" s="37" t="s">
        <v>39</v>
      </c>
      <c r="G21" s="44">
        <f>D21*D22*D23</f>
        <v>1.192061016</v>
      </c>
      <c r="H21" s="34"/>
    </row>
    <row r="22" spans="1:18" x14ac:dyDescent="0.25">
      <c r="D22" s="37" t="s">
        <v>40</v>
      </c>
      <c r="G22" s="44">
        <f>D21*D22*D23*D24</f>
        <v>1.2492799447680001</v>
      </c>
      <c r="H22" s="34"/>
    </row>
    <row r="23" spans="1:18" x14ac:dyDescent="0.25">
      <c r="D23" s="37" t="s">
        <v>41</v>
      </c>
      <c r="G23" s="44" t="s">
        <v>66</v>
      </c>
      <c r="H23" s="4">
        <v>2023</v>
      </c>
      <c r="I23" s="4"/>
      <c r="J23" s="4"/>
      <c r="K23" s="4"/>
    </row>
    <row r="24" spans="1:18" x14ac:dyDescent="0.25">
      <c r="D24" s="37" t="s">
        <v>42</v>
      </c>
      <c r="G24" s="44"/>
      <c r="I24" s="4"/>
      <c r="J24" s="4"/>
      <c r="K24" s="4"/>
    </row>
    <row r="25" spans="1:18" x14ac:dyDescent="0.25">
      <c r="D25" s="37">
        <v>1.0469999999999999</v>
      </c>
      <c r="I25" s="4"/>
      <c r="J25" s="4"/>
      <c r="K25" s="4"/>
    </row>
    <row r="26" spans="1:18" x14ac:dyDescent="0.25">
      <c r="D26" s="37"/>
      <c r="I26" s="4"/>
      <c r="J26" s="4"/>
      <c r="K26" s="4"/>
    </row>
    <row r="27" spans="1:18" ht="67.5" x14ac:dyDescent="0.25">
      <c r="D27" s="37"/>
      <c r="H27" s="46" t="s">
        <v>46</v>
      </c>
    </row>
    <row r="28" spans="1:18" ht="67.5" x14ac:dyDescent="0.25">
      <c r="D28" s="37"/>
      <c r="H28" s="46" t="s">
        <v>46</v>
      </c>
    </row>
    <row r="29" spans="1:18" ht="67.5" x14ac:dyDescent="0.25">
      <c r="H29" s="46" t="s">
        <v>53</v>
      </c>
    </row>
    <row r="30" spans="1:18" ht="67.5" x14ac:dyDescent="0.25">
      <c r="H30" s="46" t="s">
        <v>46</v>
      </c>
    </row>
  </sheetData>
  <mergeCells count="30">
    <mergeCell ref="B6:N6"/>
    <mergeCell ref="B1:O1"/>
    <mergeCell ref="A3:A4"/>
    <mergeCell ref="B3:B4"/>
    <mergeCell ref="C3:C4"/>
    <mergeCell ref="D3:D4"/>
    <mergeCell ref="E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E7:F7"/>
    <mergeCell ref="B8:N8"/>
    <mergeCell ref="B9:N9"/>
    <mergeCell ref="B10:N10"/>
    <mergeCell ref="A12:A14"/>
    <mergeCell ref="B12:B14"/>
    <mergeCell ref="C12:C14"/>
    <mergeCell ref="D12:D14"/>
    <mergeCell ref="G12:G14"/>
    <mergeCell ref="B15:N15"/>
    <mergeCell ref="B16:N16"/>
    <mergeCell ref="B17:N17"/>
    <mergeCell ref="B18:N18"/>
    <mergeCell ref="B19:N1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workbookViewId="0">
      <pane ySplit="10" topLeftCell="A11" activePane="bottomLeft" state="frozen"/>
      <selection pane="bottomLeft" activeCell="O15" sqref="O15:O17"/>
    </sheetView>
  </sheetViews>
  <sheetFormatPr defaultRowHeight="15.75" x14ac:dyDescent="0.25"/>
  <cols>
    <col min="1" max="1" width="12.140625" style="5" customWidth="1"/>
    <col min="2" max="2" width="21.42578125" style="5" customWidth="1"/>
    <col min="3" max="3" width="17.42578125" style="5" customWidth="1"/>
    <col min="4" max="4" width="13.28515625" style="5" customWidth="1"/>
    <col min="5" max="5" width="27.5703125" style="4" hidden="1" customWidth="1"/>
    <col min="6" max="6" width="18.7109375" style="4" hidden="1" customWidth="1"/>
    <col min="7" max="7" width="31.5703125" style="4" customWidth="1"/>
    <col min="8" max="8" width="26.85546875" style="4" customWidth="1"/>
    <col min="9" max="9" width="13.5703125" style="3" customWidth="1"/>
    <col min="10" max="10" width="12.85546875" style="37" customWidth="1"/>
    <col min="11" max="11" width="10.140625" style="37" customWidth="1"/>
    <col min="12" max="12" width="9.85546875" style="37" customWidth="1"/>
    <col min="13" max="13" width="13.5703125" style="37" customWidth="1"/>
    <col min="14" max="14" width="24.85546875" style="37" customWidth="1"/>
    <col min="15" max="15" width="19.140625" style="37" customWidth="1"/>
    <col min="16" max="16" width="5.85546875" style="2" customWidth="1"/>
    <col min="17" max="17" width="13.5703125" style="3" customWidth="1"/>
    <col min="18" max="16384" width="9.140625" style="4"/>
  </cols>
  <sheetData>
    <row r="1" spans="1:17" ht="73.5" customHeight="1" x14ac:dyDescent="0.25">
      <c r="A1" s="1"/>
      <c r="B1" s="76" t="s">
        <v>0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</row>
    <row r="2" spans="1:17" x14ac:dyDescent="0.25">
      <c r="B2" s="4"/>
      <c r="C2" s="4"/>
      <c r="D2" s="4"/>
      <c r="E2" s="6"/>
      <c r="F2" s="6"/>
      <c r="G2" s="6"/>
      <c r="H2" s="6"/>
      <c r="I2" s="7"/>
      <c r="J2" s="6"/>
      <c r="K2" s="8"/>
      <c r="L2" s="8"/>
      <c r="M2" s="8"/>
      <c r="N2" s="8"/>
      <c r="O2" s="9" t="s">
        <v>1</v>
      </c>
    </row>
    <row r="3" spans="1:17" s="9" customFormat="1" x14ac:dyDescent="0.25">
      <c r="A3" s="78" t="s">
        <v>2</v>
      </c>
      <c r="B3" s="78" t="s">
        <v>3</v>
      </c>
      <c r="C3" s="78" t="s">
        <v>4</v>
      </c>
      <c r="D3" s="78" t="s">
        <v>5</v>
      </c>
      <c r="E3" s="80" t="s">
        <v>6</v>
      </c>
      <c r="F3" s="81"/>
      <c r="G3" s="80" t="s">
        <v>7</v>
      </c>
      <c r="H3" s="80" t="s">
        <v>8</v>
      </c>
      <c r="I3" s="80" t="s">
        <v>9</v>
      </c>
      <c r="J3" s="83" t="s">
        <v>10</v>
      </c>
      <c r="K3" s="83" t="s">
        <v>11</v>
      </c>
      <c r="L3" s="83" t="s">
        <v>12</v>
      </c>
      <c r="M3" s="83" t="s">
        <v>13</v>
      </c>
      <c r="N3" s="83" t="s">
        <v>14</v>
      </c>
      <c r="O3" s="83" t="s">
        <v>15</v>
      </c>
      <c r="P3" s="10"/>
    </row>
    <row r="4" spans="1:17" s="9" customFormat="1" ht="85.5" customHeight="1" x14ac:dyDescent="0.25">
      <c r="A4" s="79"/>
      <c r="B4" s="79"/>
      <c r="C4" s="79"/>
      <c r="D4" s="79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10"/>
    </row>
    <row r="5" spans="1:17" s="15" customFormat="1" ht="16.5" thickBot="1" x14ac:dyDescent="0.3">
      <c r="A5" s="11" t="s">
        <v>16</v>
      </c>
      <c r="B5" s="11" t="s">
        <v>17</v>
      </c>
      <c r="C5" s="11" t="s">
        <v>18</v>
      </c>
      <c r="D5" s="12">
        <v>4</v>
      </c>
      <c r="E5" s="13">
        <v>5</v>
      </c>
      <c r="F5" s="12">
        <v>6</v>
      </c>
      <c r="G5" s="13">
        <v>5</v>
      </c>
      <c r="H5" s="13">
        <v>6</v>
      </c>
      <c r="I5" s="13">
        <v>7</v>
      </c>
      <c r="J5" s="12">
        <v>8</v>
      </c>
      <c r="K5" s="13">
        <v>9</v>
      </c>
      <c r="L5" s="12">
        <v>10</v>
      </c>
      <c r="M5" s="13">
        <v>11</v>
      </c>
      <c r="N5" s="13">
        <v>12</v>
      </c>
      <c r="O5" s="13">
        <v>13</v>
      </c>
      <c r="P5" s="14"/>
    </row>
    <row r="6" spans="1:17" s="19" customFormat="1" hidden="1" x14ac:dyDescent="0.25">
      <c r="A6" s="16"/>
      <c r="B6" s="75" t="s">
        <v>19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17"/>
      <c r="P6" s="18"/>
      <c r="Q6" s="3"/>
    </row>
    <row r="7" spans="1:17" s="19" customFormat="1" ht="31.5" hidden="1" x14ac:dyDescent="0.25">
      <c r="A7" s="16" t="s">
        <v>20</v>
      </c>
      <c r="B7" s="39" t="s">
        <v>21</v>
      </c>
      <c r="C7" s="16" t="s">
        <v>22</v>
      </c>
      <c r="D7" s="16" t="s">
        <v>23</v>
      </c>
      <c r="E7" s="66" t="s">
        <v>24</v>
      </c>
      <c r="F7" s="66"/>
      <c r="G7" s="45" t="s">
        <v>25</v>
      </c>
      <c r="H7" s="20" t="s">
        <v>26</v>
      </c>
      <c r="I7" s="21" t="s">
        <v>27</v>
      </c>
      <c r="J7" s="17">
        <v>2944</v>
      </c>
      <c r="K7" s="17">
        <v>1</v>
      </c>
      <c r="L7" s="17" t="s">
        <v>28</v>
      </c>
      <c r="M7" s="17">
        <f t="shared" ref="M7" si="0">J7*K7</f>
        <v>2944</v>
      </c>
      <c r="N7" s="17">
        <v>1.03</v>
      </c>
      <c r="O7" s="22">
        <f>M7*N7</f>
        <v>3032.32</v>
      </c>
      <c r="P7" s="18"/>
      <c r="Q7" s="3"/>
    </row>
    <row r="8" spans="1:17" s="19" customFormat="1" hidden="1" x14ac:dyDescent="0.25">
      <c r="A8" s="23"/>
      <c r="B8" s="62" t="s">
        <v>29</v>
      </c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22">
        <f>O7*1.191</f>
        <v>3611.4931200000005</v>
      </c>
      <c r="P8" s="18"/>
      <c r="Q8" s="3"/>
    </row>
    <row r="9" spans="1:17" s="19" customFormat="1" hidden="1" x14ac:dyDescent="0.25">
      <c r="A9" s="23"/>
      <c r="B9" s="62" t="s">
        <v>30</v>
      </c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22">
        <f>O8*0.2</f>
        <v>722.29862400000013</v>
      </c>
      <c r="P9" s="18"/>
      <c r="Q9" s="3"/>
    </row>
    <row r="10" spans="1:17" ht="16.5" hidden="1" thickBot="1" x14ac:dyDescent="0.3">
      <c r="A10" s="24"/>
      <c r="B10" s="67" t="s">
        <v>31</v>
      </c>
      <c r="C10" s="67"/>
      <c r="D10" s="67"/>
      <c r="E10" s="67"/>
      <c r="F10" s="67"/>
      <c r="G10" s="67"/>
      <c r="H10" s="68"/>
      <c r="I10" s="68"/>
      <c r="J10" s="68"/>
      <c r="K10" s="68"/>
      <c r="L10" s="68"/>
      <c r="M10" s="68"/>
      <c r="N10" s="68"/>
      <c r="O10" s="25">
        <f>O8+O9</f>
        <v>4333.791744000001</v>
      </c>
      <c r="P10" s="26">
        <f>4050901.2</f>
        <v>4050901.2</v>
      </c>
    </row>
    <row r="11" spans="1:17" x14ac:dyDescent="0.25">
      <c r="A11" s="27"/>
      <c r="B11" s="16"/>
      <c r="C11" s="16"/>
      <c r="D11" s="16"/>
      <c r="E11" s="38"/>
      <c r="F11" s="38"/>
      <c r="G11" s="38"/>
      <c r="H11" s="28"/>
      <c r="I11" s="29"/>
      <c r="J11" s="30"/>
      <c r="K11" s="30"/>
      <c r="L11" s="30"/>
      <c r="M11" s="30"/>
      <c r="N11" s="30"/>
      <c r="O11" s="31"/>
    </row>
    <row r="12" spans="1:17" s="34" customFormat="1" ht="47.25" x14ac:dyDescent="0.25">
      <c r="A12" s="69" t="s">
        <v>43</v>
      </c>
      <c r="B12" s="71" t="s">
        <v>61</v>
      </c>
      <c r="C12" s="73" t="s">
        <v>60</v>
      </c>
      <c r="D12" s="71">
        <v>2026</v>
      </c>
      <c r="E12" s="32"/>
      <c r="F12" s="32"/>
      <c r="G12" s="71" t="s">
        <v>32</v>
      </c>
      <c r="H12" s="41" t="s">
        <v>34</v>
      </c>
      <c r="I12" s="41" t="s">
        <v>35</v>
      </c>
      <c r="J12" s="41">
        <v>499</v>
      </c>
      <c r="K12" s="40">
        <v>8.0950000000000006</v>
      </c>
      <c r="L12" s="40" t="s">
        <v>33</v>
      </c>
      <c r="M12" s="42">
        <f>J12*K12</f>
        <v>4039.4050000000002</v>
      </c>
      <c r="N12" s="40">
        <v>1.68</v>
      </c>
      <c r="O12" s="43">
        <f>M12*N12</f>
        <v>6786.2003999999997</v>
      </c>
      <c r="Q12" s="35" t="s">
        <v>36</v>
      </c>
    </row>
    <row r="13" spans="1:17" s="34" customFormat="1" ht="25.5" customHeight="1" x14ac:dyDescent="0.25">
      <c r="A13" s="70"/>
      <c r="B13" s="71"/>
      <c r="C13" s="73"/>
      <c r="D13" s="71"/>
      <c r="E13" s="32"/>
      <c r="F13" s="32"/>
      <c r="G13" s="71"/>
      <c r="H13" s="53" t="s">
        <v>47</v>
      </c>
      <c r="I13" s="53" t="s">
        <v>48</v>
      </c>
      <c r="J13" s="53">
        <v>517</v>
      </c>
      <c r="K13" s="40">
        <v>8.0950000000000006</v>
      </c>
      <c r="L13" s="17" t="s">
        <v>33</v>
      </c>
      <c r="M13" s="33">
        <f>J13*K13</f>
        <v>4185.1150000000007</v>
      </c>
      <c r="N13" s="40">
        <v>1.68</v>
      </c>
      <c r="O13" s="22">
        <f>M13*N13</f>
        <v>7030.9932000000008</v>
      </c>
      <c r="Q13" s="35" t="s">
        <v>49</v>
      </c>
    </row>
    <row r="14" spans="1:17" s="34" customFormat="1" ht="57.75" customHeight="1" x14ac:dyDescent="0.25">
      <c r="A14" s="70"/>
      <c r="B14" s="72"/>
      <c r="C14" s="74"/>
      <c r="D14" s="72"/>
      <c r="E14" s="32"/>
      <c r="F14" s="32"/>
      <c r="G14" s="72"/>
      <c r="H14" s="53" t="s">
        <v>50</v>
      </c>
      <c r="I14" s="53" t="s">
        <v>62</v>
      </c>
      <c r="J14" s="17">
        <v>431</v>
      </c>
      <c r="K14" s="40">
        <v>8.0950000000000006</v>
      </c>
      <c r="L14" s="17" t="s">
        <v>33</v>
      </c>
      <c r="M14" s="33">
        <f t="shared" ref="M14" si="1">J14*K14</f>
        <v>3488.9450000000002</v>
      </c>
      <c r="N14" s="17">
        <v>1.04</v>
      </c>
      <c r="O14" s="22">
        <f t="shared" ref="O14" si="2">M14*N14</f>
        <v>3628.5028000000002</v>
      </c>
      <c r="Q14" s="35" t="s">
        <v>37</v>
      </c>
    </row>
    <row r="15" spans="1:17" s="34" customFormat="1" ht="18.75" x14ac:dyDescent="0.25">
      <c r="A15" s="39"/>
      <c r="B15" s="59" t="s">
        <v>38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1"/>
      <c r="O15" s="22">
        <f>SUM(O12:O14)</f>
        <v>17445.696400000001</v>
      </c>
      <c r="Q15" s="47"/>
    </row>
    <row r="16" spans="1:17" s="34" customFormat="1" ht="18.75" x14ac:dyDescent="0.25">
      <c r="A16" s="39"/>
      <c r="B16" s="59" t="s">
        <v>45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1"/>
      <c r="O16" s="22">
        <f>O15*1.2</f>
        <v>20934.83568</v>
      </c>
      <c r="Q16" s="47"/>
    </row>
    <row r="17" spans="1:18" s="19" customFormat="1" ht="31.5" customHeight="1" x14ac:dyDescent="0.25">
      <c r="A17" s="23"/>
      <c r="B17" s="62" t="s">
        <v>67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22">
        <f>O15*1.501</f>
        <v>26185.990296399999</v>
      </c>
      <c r="P17" s="18"/>
      <c r="Q17" s="57">
        <v>9336448.1300000008</v>
      </c>
    </row>
    <row r="18" spans="1:18" s="19" customFormat="1" ht="18" hidden="1" customHeight="1" x14ac:dyDescent="0.25">
      <c r="A18" s="23"/>
      <c r="B18" s="62" t="s">
        <v>30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22">
        <f>O17*0.2</f>
        <v>5237.1980592800001</v>
      </c>
      <c r="P18" s="18"/>
    </row>
    <row r="19" spans="1:18" hidden="1" x14ac:dyDescent="0.25">
      <c r="A19" s="23"/>
      <c r="B19" s="63" t="s">
        <v>31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5"/>
      <c r="O19" s="36">
        <f>O17+O18</f>
        <v>31423.188355679998</v>
      </c>
      <c r="P19" s="26"/>
      <c r="R19" s="19"/>
    </row>
    <row r="20" spans="1:18" x14ac:dyDescent="0.25">
      <c r="A20" s="49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1"/>
      <c r="P20" s="26"/>
      <c r="R20" s="19"/>
    </row>
    <row r="21" spans="1:18" x14ac:dyDescent="0.25">
      <c r="D21" s="37"/>
      <c r="G21" s="44"/>
      <c r="H21" s="34"/>
    </row>
    <row r="22" spans="1:18" x14ac:dyDescent="0.25">
      <c r="D22" s="37"/>
      <c r="G22" s="44"/>
      <c r="H22" s="34"/>
    </row>
    <row r="23" spans="1:18" x14ac:dyDescent="0.25">
      <c r="D23" s="37"/>
      <c r="G23" s="44"/>
      <c r="I23" s="4"/>
      <c r="J23" s="4"/>
      <c r="K23" s="4"/>
    </row>
    <row r="24" spans="1:18" x14ac:dyDescent="0.25">
      <c r="D24" s="37"/>
      <c r="G24" s="44"/>
      <c r="I24" s="4"/>
      <c r="J24" s="4"/>
      <c r="K24" s="4"/>
    </row>
    <row r="25" spans="1:18" x14ac:dyDescent="0.25">
      <c r="D25" s="37"/>
      <c r="I25" s="4"/>
      <c r="J25" s="4"/>
      <c r="K25" s="4"/>
    </row>
  </sheetData>
  <mergeCells count="30">
    <mergeCell ref="B6:N6"/>
    <mergeCell ref="B1:O1"/>
    <mergeCell ref="A3:A4"/>
    <mergeCell ref="B3:B4"/>
    <mergeCell ref="C3:C4"/>
    <mergeCell ref="D3:D4"/>
    <mergeCell ref="E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E7:F7"/>
    <mergeCell ref="B8:N8"/>
    <mergeCell ref="B9:N9"/>
    <mergeCell ref="B10:N10"/>
    <mergeCell ref="A12:A14"/>
    <mergeCell ref="B12:B14"/>
    <mergeCell ref="C12:C14"/>
    <mergeCell ref="D12:D14"/>
    <mergeCell ref="G12:G14"/>
    <mergeCell ref="B15:N15"/>
    <mergeCell ref="B16:N16"/>
    <mergeCell ref="B17:N17"/>
    <mergeCell ref="B18:N18"/>
    <mergeCell ref="B19:N19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"/>
  <sheetViews>
    <sheetView workbookViewId="0">
      <selection activeCell="J11" sqref="J11"/>
    </sheetView>
  </sheetViews>
  <sheetFormatPr defaultRowHeight="15" x14ac:dyDescent="0.25"/>
  <cols>
    <col min="2" max="2" width="14.85546875" customWidth="1"/>
    <col min="3" max="3" width="12.28515625" customWidth="1"/>
    <col min="5" max="5" width="15.85546875" customWidth="1"/>
    <col min="7" max="7" width="13.7109375" customWidth="1"/>
    <col min="8" max="8" width="11.140625" customWidth="1"/>
    <col min="10" max="10" width="12.7109375" customWidth="1"/>
  </cols>
  <sheetData>
    <row r="1" spans="2:10" x14ac:dyDescent="0.25">
      <c r="H1" t="s">
        <v>38</v>
      </c>
    </row>
    <row r="2" spans="2:10" ht="15.75" x14ac:dyDescent="0.25">
      <c r="B2" s="58">
        <v>1476.2572000000002</v>
      </c>
      <c r="C2" s="58">
        <v>3418.24</v>
      </c>
      <c r="D2" s="58">
        <v>3332.7839999999997</v>
      </c>
      <c r="E2" s="22">
        <v>5333.9220000000005</v>
      </c>
      <c r="F2" s="58">
        <v>2079.6907999999994</v>
      </c>
      <c r="G2" s="58">
        <v>17445.696400000001</v>
      </c>
      <c r="H2" s="58">
        <f>SUM(B2:G2)</f>
        <v>33086.590400000001</v>
      </c>
      <c r="J2">
        <v>33086.590400000001</v>
      </c>
    </row>
    <row r="3" spans="2:10" ht="15.75" x14ac:dyDescent="0.25">
      <c r="B3" s="58">
        <v>1771.5086400000002</v>
      </c>
      <c r="C3" s="58">
        <v>4101.8879999999999</v>
      </c>
      <c r="D3" s="58">
        <v>3999.3407999999995</v>
      </c>
      <c r="E3" s="22">
        <v>6400.7064</v>
      </c>
      <c r="F3" s="58">
        <v>2495.6289599999991</v>
      </c>
      <c r="G3" s="58">
        <v>20934.83568</v>
      </c>
      <c r="H3" s="58">
        <f t="shared" ref="H3:H4" si="0">SUM(B3:G3)</f>
        <v>39703.908479999998</v>
      </c>
      <c r="J3">
        <v>39703.908479999998</v>
      </c>
    </row>
    <row r="4" spans="2:10" ht="15.75" x14ac:dyDescent="0.25">
      <c r="B4" s="58">
        <v>2320.6763184000006</v>
      </c>
      <c r="C4" s="58">
        <v>5373.4732800000002</v>
      </c>
      <c r="D4" s="58">
        <v>4779.2122559999989</v>
      </c>
      <c r="E4" s="22">
        <v>7302.1392180000003</v>
      </c>
      <c r="F4" s="58">
        <v>3121.6158907999989</v>
      </c>
      <c r="G4" s="58">
        <v>26185.990296399999</v>
      </c>
      <c r="H4" s="58">
        <f t="shared" si="0"/>
        <v>49083.107259600001</v>
      </c>
      <c r="J4">
        <v>49083.107259600001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ВЛ №2 685м</vt:lpstr>
      <vt:lpstr>ВЛ №7 1600м</vt:lpstr>
      <vt:lpstr>ВЛ №3 1,560</vt:lpstr>
      <vt:lpstr>ВЛ №3 2,475</vt:lpstr>
      <vt:lpstr>№5 965м</vt:lpstr>
      <vt:lpstr>ВЛ №3 8,095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pto1</dc:creator>
  <cp:lastModifiedBy>pto1</cp:lastModifiedBy>
  <dcterms:created xsi:type="dcterms:W3CDTF">2022-02-01T05:32:17Z</dcterms:created>
  <dcterms:modified xsi:type="dcterms:W3CDTF">2022-03-01T02:04:37Z</dcterms:modified>
</cp:coreProperties>
</file>