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1835"/>
  </bookViews>
  <sheets>
    <sheet name="М_001" sheetId="7" r:id="rId1"/>
    <sheet name="Лист1" sheetId="8" r:id="rId2"/>
    <sheet name="Лист2" sheetId="9" r:id="rId3"/>
  </sheets>
  <calcPr calcId="145621"/>
</workbook>
</file>

<file path=xl/calcChain.xml><?xml version="1.0" encoding="utf-8"?>
<calcChain xmlns="http://schemas.openxmlformats.org/spreadsheetml/2006/main">
  <c r="P14" i="7" l="1"/>
  <c r="N13" i="7" l="1"/>
  <c r="P13" i="7" s="1"/>
  <c r="M17" i="9" l="1"/>
  <c r="O17" i="9" s="1"/>
  <c r="M16" i="9"/>
  <c r="O16" i="9" s="1"/>
  <c r="M15" i="9"/>
  <c r="O15" i="9" s="1"/>
  <c r="O14" i="9"/>
  <c r="M14" i="9"/>
  <c r="K13" i="9"/>
  <c r="M13" i="9" s="1"/>
  <c r="O13" i="9" s="1"/>
  <c r="P10" i="9"/>
  <c r="Q10" i="9" s="1"/>
  <c r="M7" i="9"/>
  <c r="O7" i="9" s="1"/>
  <c r="O8" i="9" s="1"/>
  <c r="P19" i="8"/>
  <c r="Q19" i="8" s="1"/>
  <c r="O15" i="8"/>
  <c r="M15" i="8"/>
  <c r="K14" i="8"/>
  <c r="M14" i="8" s="1"/>
  <c r="O14" i="8" s="1"/>
  <c r="K13" i="8"/>
  <c r="M13" i="8" s="1"/>
  <c r="O13" i="8" s="1"/>
  <c r="K12" i="8"/>
  <c r="M12" i="8" s="1"/>
  <c r="O12" i="8" s="1"/>
  <c r="M11" i="8"/>
  <c r="O11" i="8" s="1"/>
  <c r="K11" i="8"/>
  <c r="K10" i="8"/>
  <c r="M10" i="8" s="1"/>
  <c r="O10" i="8" s="1"/>
  <c r="K9" i="8"/>
  <c r="M9" i="8" s="1"/>
  <c r="O9" i="8" s="1"/>
  <c r="O8" i="8"/>
  <c r="M8" i="8"/>
  <c r="M7" i="8"/>
  <c r="O7" i="8" s="1"/>
  <c r="O9" i="9" l="1"/>
  <c r="O10" i="9" s="1"/>
  <c r="O18" i="9"/>
  <c r="O19" i="9" s="1"/>
  <c r="O16" i="8"/>
  <c r="O17" i="8" s="1"/>
  <c r="O20" i="9" l="1"/>
  <c r="O21" i="9" s="1"/>
  <c r="O18" i="8"/>
  <c r="O19" i="8"/>
  <c r="N12" i="7" l="1"/>
  <c r="P12" i="7" s="1"/>
  <c r="P16" i="7" s="1"/>
  <c r="R10" i="7"/>
  <c r="S10" i="7" s="1"/>
  <c r="N7" i="7"/>
  <c r="P7" i="7" s="1"/>
  <c r="P8" i="7" s="1"/>
  <c r="P9" i="7" l="1"/>
  <c r="P10" i="7" s="1"/>
  <c r="P17" i="7" l="1"/>
  <c r="P18" i="7" s="1"/>
  <c r="P15" i="7"/>
</calcChain>
</file>

<file path=xl/sharedStrings.xml><?xml version="1.0" encoding="utf-8"?>
<sst xmlns="http://schemas.openxmlformats.org/spreadsheetml/2006/main" count="168" uniqueCount="82">
  <si>
    <t xml:space="preserve">           Расчет стоимости инвестиционных проектов в соответствии с укрупненными нормативами цены (УНЦ) типовых технологических решений капитального строительства объектов электроэнергетики в части объектов электросетевого хозяйства в соответствии с приказом №10 от 17.01.2019 Минэнерго России "Об утверждении укрупненных нормативов цены типовых технологических решений капитального строительства объектов электроэнергеттики в части объектов электросетевого хозяйства"</t>
  </si>
  <si>
    <t>тыс. руб.</t>
  </si>
  <si>
    <t>Идентификатор инвестиционного проекта</t>
  </si>
  <si>
    <t>Наименование инвестиционного проекта</t>
  </si>
  <si>
    <t>Проектная мощность, протяженность сетей</t>
  </si>
  <si>
    <t>Год начала/окончания стротительства</t>
  </si>
  <si>
    <t>Наименование инвестиционного проекта:</t>
  </si>
  <si>
    <t xml:space="preserve">Наименование документа, согласно которому сформированы технические характеристики проекта </t>
  </si>
  <si>
    <t>Состав работ</t>
  </si>
  <si>
    <t>Номер расценки</t>
  </si>
  <si>
    <t>УНЦ (без НДС), тыс. руб. на 01.01.2018г.</t>
  </si>
  <si>
    <t>Колличесво</t>
  </si>
  <si>
    <t>Ед. изм.</t>
  </si>
  <si>
    <t>Всего  УНЦ (без НДС), тыс. руб</t>
  </si>
  <si>
    <t xml:space="preserve">Коэффициенты перехода (пересчета) от базового УНЦ к к УНЦ субъектов РФ (Томская область) (таблица Ц1)
</t>
  </si>
  <si>
    <t>Всего  УНЦ (с коээфициентом), тыс. руб</t>
  </si>
  <si>
    <t>1</t>
  </si>
  <si>
    <t>2</t>
  </si>
  <si>
    <t>3</t>
  </si>
  <si>
    <t xml:space="preserve"> J_6 Строительство типовой КТПН</t>
  </si>
  <si>
    <t>J_6</t>
  </si>
  <si>
    <t>строительство типовой КТПН</t>
  </si>
  <si>
    <t>1,26мВа</t>
  </si>
  <si>
    <t>2022</t>
  </si>
  <si>
    <t>Строительство ТП 199  ул.Лесная 12Б (установка 2КТПН 630/10 -1 шт.)</t>
  </si>
  <si>
    <t>Ведомость объемов работ на строительство ТП</t>
  </si>
  <si>
    <t>установка 2КТПН 630/10</t>
  </si>
  <si>
    <t>Э1-08-2</t>
  </si>
  <si>
    <t>1 ед.</t>
  </si>
  <si>
    <t>Индекс-дефлятор 2022г. к 2018г. (1,05х1,044х1,042х1,043=1,191) (Прогноз социально-экономического развития РФ на период до 2036 года от 28.11.18 Министерство экономического развития РФ)</t>
  </si>
  <si>
    <t>НДС 20%</t>
  </si>
  <si>
    <t xml:space="preserve">Всего УНЦ </t>
  </si>
  <si>
    <t>км</t>
  </si>
  <si>
    <t>Индекс-дефлятор 2022г. к 2018г. (1,068х1,062х1,051*1,048=1,249) (Прогноз социально-экономического развития РФ на период до 2036 года от 26.09.20 Министерство экономического развития РФ)</t>
  </si>
  <si>
    <t>Ведомость объемов работ на строительство КЛ</t>
  </si>
  <si>
    <t>строительство КЛ-10кВ</t>
  </si>
  <si>
    <t>К1-05-2</t>
  </si>
  <si>
    <t>стр.74</t>
  </si>
  <si>
    <t>ИТОГО:</t>
  </si>
  <si>
    <t>строительно-монтажные работы</t>
  </si>
  <si>
    <t>Л1-02-1</t>
  </si>
  <si>
    <t>опоры</t>
  </si>
  <si>
    <t>Л3-02-2</t>
  </si>
  <si>
    <t>провод СИП</t>
  </si>
  <si>
    <t>арматура, крепление, защита от перенапряжения</t>
  </si>
  <si>
    <t>Л11-01</t>
  </si>
  <si>
    <t>1ед.</t>
  </si>
  <si>
    <t>стр.93</t>
  </si>
  <si>
    <t>Л7-04-3</t>
  </si>
  <si>
    <t>М_002</t>
  </si>
  <si>
    <t>Строительство КТПН 160 кВ с линичми электропередачи 6 кВ</t>
  </si>
  <si>
    <t>2025</t>
  </si>
  <si>
    <t>К_10</t>
  </si>
  <si>
    <t>строительство ТП-107</t>
  </si>
  <si>
    <t>Затраты на кадастровые работы ПС (ЗПС) и работы по установлению земельных отношений</t>
  </si>
  <si>
    <t>П11-01</t>
  </si>
  <si>
    <t>1 га</t>
  </si>
  <si>
    <t>Затраты на проектно-изыскательские работы по КЛ</t>
  </si>
  <si>
    <t>П5-01</t>
  </si>
  <si>
    <t>стр. 109</t>
  </si>
  <si>
    <t>КЛ 10 кВ</t>
  </si>
  <si>
    <t>К1-02-2</t>
  </si>
  <si>
    <t>К1-03-2</t>
  </si>
  <si>
    <t>К1-01-2</t>
  </si>
  <si>
    <t>Устройство траншении и восстановление благоустройства по трассе</t>
  </si>
  <si>
    <t>Б2-02-4</t>
  </si>
  <si>
    <t>стр.81</t>
  </si>
  <si>
    <t>На всстановление дорожного покрытия при прокладке кабельной линии</t>
  </si>
  <si>
    <t>Б4-01</t>
  </si>
  <si>
    <t>м2</t>
  </si>
  <si>
    <t>стр.82</t>
  </si>
  <si>
    <t>стр.35</t>
  </si>
  <si>
    <t>стр.121</t>
  </si>
  <si>
    <t>М_001</t>
  </si>
  <si>
    <t>ИТОГО с НДС:</t>
  </si>
  <si>
    <t>Б2-01-3</t>
  </si>
  <si>
    <t>К3-05-1</t>
  </si>
  <si>
    <t>стр.77</t>
  </si>
  <si>
    <t>строительство КЛ-0,4 кВ</t>
  </si>
  <si>
    <t>2024</t>
  </si>
  <si>
    <t>Индекс-дефлятор 2024г. к 2018г. (1,068х1,062х1,051*1,048*1,047*1,047=1,369) (Прогноз социально-экономического развития РФ на период до 2036 года от 26.09.20 Министерство экономического развития РФ)</t>
  </si>
  <si>
    <t xml:space="preserve">Строительство линии электопередач 0,4 кВ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</si>
</sst>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00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 applyProtection="0">
      <alignment horizontal="right" indent="1"/>
    </xf>
    <xf numFmtId="0" fontId="4" fillId="0" borderId="0">
      <alignment horizontal="right" vertical="top" wrapText="1"/>
    </xf>
  </cellStyleXfs>
  <cellXfs count="121">
    <xf numFmtId="0" fontId="0" fillId="0" borderId="0" xfId="0"/>
    <xf numFmtId="49" fontId="1" fillId="0" borderId="0" xfId="0" applyNumberFormat="1" applyFont="1" applyFill="1" applyAlignment="1">
      <alignment horizontal="left" wrapText="1"/>
    </xf>
    <xf numFmtId="164" fontId="2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top"/>
    </xf>
    <xf numFmtId="49" fontId="2" fillId="0" borderId="3" xfId="0" applyNumberFormat="1" applyFont="1" applyFill="1" applyBorder="1" applyAlignment="1">
      <alignment horizontal="left" vertical="top"/>
    </xf>
    <xf numFmtId="164" fontId="1" fillId="0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wrapText="1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5" fontId="2" fillId="0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top" wrapText="1"/>
    </xf>
    <xf numFmtId="1" fontId="5" fillId="0" borderId="3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top" wrapText="1"/>
    </xf>
    <xf numFmtId="165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wrapText="1"/>
    </xf>
    <xf numFmtId="16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top"/>
    </xf>
    <xf numFmtId="0" fontId="2" fillId="0" borderId="2" xfId="0" applyFont="1" applyFill="1" applyBorder="1"/>
    <xf numFmtId="164" fontId="2" fillId="0" borderId="0" xfId="2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/>
    <xf numFmtId="0" fontId="0" fillId="0" borderId="2" xfId="0" applyBorder="1" applyAlignment="1">
      <alignment wrapText="1"/>
    </xf>
    <xf numFmtId="0" fontId="6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right"/>
    </xf>
    <xf numFmtId="0" fontId="8" fillId="0" borderId="9" xfId="0" applyFont="1" applyBorder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3">
    <cellStyle name="Итоги" xfId="2"/>
    <cellStyle name="Обычный" xfId="0" builtinId="0"/>
    <cellStyle name="Титу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2"/>
  <sheetViews>
    <sheetView tabSelected="1" zoomScale="80" zoomScaleNormal="80" workbookViewId="0">
      <selection activeCell="E21" sqref="E21"/>
    </sheetView>
  </sheetViews>
  <sheetFormatPr defaultRowHeight="15.75" x14ac:dyDescent="0.25"/>
  <cols>
    <col min="1" max="1" width="7" style="4" customWidth="1"/>
    <col min="2" max="2" width="12.140625" style="5" customWidth="1"/>
    <col min="3" max="3" width="27.140625" style="5" customWidth="1"/>
    <col min="4" max="4" width="16.140625" style="5" customWidth="1"/>
    <col min="5" max="5" width="13.28515625" style="5" customWidth="1"/>
    <col min="6" max="6" width="27.5703125" style="4" hidden="1" customWidth="1"/>
    <col min="7" max="7" width="18.7109375" style="4" hidden="1" customWidth="1"/>
    <col min="8" max="8" width="31.5703125" style="4" customWidth="1"/>
    <col min="9" max="9" width="24.42578125" style="4" customWidth="1"/>
    <col min="10" max="10" width="13.5703125" style="3" customWidth="1"/>
    <col min="11" max="11" width="12.85546875" style="30" customWidth="1"/>
    <col min="12" max="12" width="10.140625" style="30" customWidth="1"/>
    <col min="13" max="13" width="9.85546875" style="30" customWidth="1"/>
    <col min="14" max="14" width="13.5703125" style="30" customWidth="1"/>
    <col min="15" max="15" width="29.85546875" style="30" customWidth="1"/>
    <col min="16" max="16" width="26.85546875" style="30" customWidth="1"/>
    <col min="17" max="17" width="6.28515625" style="56" customWidth="1"/>
    <col min="18" max="18" width="16.7109375" style="2" customWidth="1"/>
    <col min="19" max="19" width="12.28515625" style="2" customWidth="1"/>
    <col min="20" max="16384" width="9.140625" style="4"/>
  </cols>
  <sheetData>
    <row r="1" spans="2:19" ht="88.5" customHeight="1" x14ac:dyDescent="0.3">
      <c r="B1" s="1"/>
      <c r="C1" s="84" t="s">
        <v>0</v>
      </c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61"/>
    </row>
    <row r="2" spans="2:19" ht="27.75" customHeight="1" x14ac:dyDescent="0.25">
      <c r="F2" s="6"/>
      <c r="G2" s="6"/>
      <c r="H2" s="6"/>
      <c r="I2" s="6"/>
      <c r="J2" s="7"/>
      <c r="K2" s="6"/>
      <c r="L2" s="8"/>
      <c r="M2" s="8"/>
      <c r="N2" s="8"/>
      <c r="O2" s="8"/>
      <c r="P2" s="9" t="s">
        <v>1</v>
      </c>
      <c r="Q2" s="62"/>
    </row>
    <row r="3" spans="2:19" s="9" customFormat="1" x14ac:dyDescent="0.25">
      <c r="B3" s="86" t="s">
        <v>2</v>
      </c>
      <c r="C3" s="86" t="s">
        <v>3</v>
      </c>
      <c r="D3" s="86" t="s">
        <v>4</v>
      </c>
      <c r="E3" s="86" t="s">
        <v>5</v>
      </c>
      <c r="F3" s="88" t="s">
        <v>6</v>
      </c>
      <c r="G3" s="81"/>
      <c r="H3" s="88" t="s">
        <v>7</v>
      </c>
      <c r="I3" s="88" t="s">
        <v>8</v>
      </c>
      <c r="J3" s="88" t="s">
        <v>9</v>
      </c>
      <c r="K3" s="90" t="s">
        <v>10</v>
      </c>
      <c r="L3" s="90" t="s">
        <v>11</v>
      </c>
      <c r="M3" s="90" t="s">
        <v>12</v>
      </c>
      <c r="N3" s="90" t="s">
        <v>13</v>
      </c>
      <c r="O3" s="91" t="s">
        <v>14</v>
      </c>
      <c r="P3" s="90" t="s">
        <v>15</v>
      </c>
      <c r="Q3" s="53"/>
      <c r="R3" s="10"/>
      <c r="S3" s="10"/>
    </row>
    <row r="4" spans="2:19" s="9" customFormat="1" ht="88.5" customHeight="1" x14ac:dyDescent="0.25">
      <c r="B4" s="87"/>
      <c r="C4" s="87"/>
      <c r="D4" s="87"/>
      <c r="E4" s="87"/>
      <c r="F4" s="89"/>
      <c r="G4" s="89"/>
      <c r="H4" s="89"/>
      <c r="I4" s="89"/>
      <c r="J4" s="89"/>
      <c r="K4" s="89"/>
      <c r="L4" s="89"/>
      <c r="M4" s="89"/>
      <c r="N4" s="89"/>
      <c r="O4" s="92"/>
      <c r="P4" s="89"/>
      <c r="Q4" s="54"/>
      <c r="R4" s="58"/>
      <c r="S4" s="10"/>
    </row>
    <row r="5" spans="2:19" s="38" customFormat="1" thickBot="1" x14ac:dyDescent="0.3">
      <c r="B5" s="34" t="s">
        <v>16</v>
      </c>
      <c r="C5" s="34" t="s">
        <v>17</v>
      </c>
      <c r="D5" s="34" t="s">
        <v>18</v>
      </c>
      <c r="E5" s="35">
        <v>4</v>
      </c>
      <c r="F5" s="36">
        <v>5</v>
      </c>
      <c r="G5" s="35">
        <v>6</v>
      </c>
      <c r="H5" s="36">
        <v>5</v>
      </c>
      <c r="I5" s="36">
        <v>6</v>
      </c>
      <c r="J5" s="36">
        <v>7</v>
      </c>
      <c r="K5" s="35">
        <v>8</v>
      </c>
      <c r="L5" s="36">
        <v>9</v>
      </c>
      <c r="M5" s="35">
        <v>10</v>
      </c>
      <c r="N5" s="36">
        <v>11</v>
      </c>
      <c r="O5" s="36">
        <v>12</v>
      </c>
      <c r="P5" s="35">
        <v>13</v>
      </c>
      <c r="Q5" s="55"/>
      <c r="R5" s="64"/>
      <c r="S5" s="37"/>
    </row>
    <row r="6" spans="2:19" s="14" customFormat="1" hidden="1" x14ac:dyDescent="0.25">
      <c r="B6" s="11"/>
      <c r="C6" s="93" t="s">
        <v>19</v>
      </c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4"/>
      <c r="P6" s="25"/>
      <c r="Q6" s="56"/>
      <c r="R6" s="65"/>
      <c r="S6" s="13"/>
    </row>
    <row r="7" spans="2:19" s="14" customFormat="1" ht="31.5" hidden="1" x14ac:dyDescent="0.25">
      <c r="B7" s="11" t="s">
        <v>20</v>
      </c>
      <c r="C7" s="31" t="s">
        <v>21</v>
      </c>
      <c r="D7" s="11" t="s">
        <v>22</v>
      </c>
      <c r="E7" s="11" t="s">
        <v>23</v>
      </c>
      <c r="F7" s="96" t="s">
        <v>24</v>
      </c>
      <c r="G7" s="96"/>
      <c r="H7" s="33" t="s">
        <v>25</v>
      </c>
      <c r="I7" s="15" t="s">
        <v>26</v>
      </c>
      <c r="J7" s="16" t="s">
        <v>27</v>
      </c>
      <c r="K7" s="12">
        <v>2944</v>
      </c>
      <c r="L7" s="12">
        <v>1</v>
      </c>
      <c r="M7" s="12" t="s">
        <v>28</v>
      </c>
      <c r="N7" s="12">
        <f t="shared" ref="N7" si="0">K7*L7</f>
        <v>2944</v>
      </c>
      <c r="O7" s="12">
        <v>1.03</v>
      </c>
      <c r="P7" s="17">
        <f>N7*O7</f>
        <v>3032.32</v>
      </c>
      <c r="Q7" s="57"/>
      <c r="R7" s="65"/>
      <c r="S7" s="13"/>
    </row>
    <row r="8" spans="2:19" s="14" customFormat="1" hidden="1" x14ac:dyDescent="0.25">
      <c r="B8" s="18"/>
      <c r="C8" s="97" t="s">
        <v>29</v>
      </c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17">
        <f>P7*1.191</f>
        <v>3611.4931200000005</v>
      </c>
      <c r="Q8" s="57"/>
      <c r="R8" s="65"/>
      <c r="S8" s="13"/>
    </row>
    <row r="9" spans="2:19" s="14" customFormat="1" hidden="1" x14ac:dyDescent="0.25">
      <c r="B9" s="18"/>
      <c r="C9" s="97" t="s">
        <v>30</v>
      </c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17">
        <f>P8*0.2</f>
        <v>722.29862400000013</v>
      </c>
      <c r="Q9" s="57"/>
      <c r="R9" s="65"/>
      <c r="S9" s="13"/>
    </row>
    <row r="10" spans="2:19" ht="16.5" hidden="1" thickBot="1" x14ac:dyDescent="0.3">
      <c r="B10" s="19"/>
      <c r="C10" s="95" t="s">
        <v>31</v>
      </c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63">
        <f>P8+P9</f>
        <v>4333.791744000001</v>
      </c>
      <c r="Q10" s="58"/>
      <c r="R10" s="66">
        <f>4050901.2</f>
        <v>4050901.2</v>
      </c>
      <c r="S10" s="21">
        <f>R10/1.2</f>
        <v>3375751.0000000005</v>
      </c>
    </row>
    <row r="11" spans="2:19" ht="26.25" customHeight="1" x14ac:dyDescent="0.25">
      <c r="B11" s="71"/>
      <c r="C11" s="72"/>
      <c r="D11" s="72"/>
      <c r="E11" s="72"/>
      <c r="F11" s="72"/>
      <c r="G11" s="72"/>
      <c r="H11" s="72"/>
      <c r="Q11" s="58"/>
      <c r="R11" s="66"/>
      <c r="S11" s="21"/>
    </row>
    <row r="12" spans="2:19" ht="31.5" x14ac:dyDescent="0.25">
      <c r="B12" s="75" t="s">
        <v>73</v>
      </c>
      <c r="C12" s="75" t="s">
        <v>81</v>
      </c>
      <c r="D12" s="77">
        <v>5.0796000000000001E-2</v>
      </c>
      <c r="E12" s="79" t="s">
        <v>79</v>
      </c>
      <c r="F12" s="73"/>
      <c r="G12" s="73"/>
      <c r="H12" s="81" t="s">
        <v>34</v>
      </c>
      <c r="I12" s="70" t="s">
        <v>78</v>
      </c>
      <c r="J12" s="70" t="s">
        <v>76</v>
      </c>
      <c r="K12" s="28">
        <v>448</v>
      </c>
      <c r="L12" s="12">
        <v>5.0796000000000001E-2</v>
      </c>
      <c r="M12" s="12" t="s">
        <v>32</v>
      </c>
      <c r="N12" s="28">
        <f>K12*L12</f>
        <v>22.756608</v>
      </c>
      <c r="O12" s="12">
        <v>1.08</v>
      </c>
      <c r="P12" s="17">
        <f>N12*O12</f>
        <v>24.577136640000003</v>
      </c>
      <c r="Q12" s="57"/>
      <c r="R12" s="68" t="s">
        <v>66</v>
      </c>
    </row>
    <row r="13" spans="2:19" s="29" customFormat="1" ht="71.25" customHeight="1" x14ac:dyDescent="0.25">
      <c r="B13" s="76"/>
      <c r="C13" s="83"/>
      <c r="D13" s="78"/>
      <c r="E13" s="80"/>
      <c r="F13" s="27"/>
      <c r="G13" s="27"/>
      <c r="H13" s="82"/>
      <c r="I13" s="69" t="s">
        <v>64</v>
      </c>
      <c r="J13" s="16" t="s">
        <v>75</v>
      </c>
      <c r="K13" s="12">
        <v>1388</v>
      </c>
      <c r="L13" s="12">
        <v>5.0796000000000001E-2</v>
      </c>
      <c r="M13" s="12" t="s">
        <v>32</v>
      </c>
      <c r="N13" s="12">
        <f t="shared" ref="N13" si="1">K13*L13</f>
        <v>70.504847999999996</v>
      </c>
      <c r="O13" s="12">
        <v>1</v>
      </c>
      <c r="P13" s="17">
        <f t="shared" ref="P13" si="2">N13*O13</f>
        <v>70.504847999999996</v>
      </c>
      <c r="Q13" s="57"/>
      <c r="R13" s="68" t="s">
        <v>77</v>
      </c>
    </row>
    <row r="14" spans="2:19" s="29" customFormat="1" ht="39.75" customHeight="1" x14ac:dyDescent="0.25">
      <c r="B14" s="31"/>
      <c r="C14" s="101" t="s">
        <v>38</v>
      </c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3"/>
      <c r="P14" s="17">
        <f>SUM(P12:P13)</f>
        <v>95.081984640000002</v>
      </c>
      <c r="Q14" s="57"/>
      <c r="R14" s="68"/>
    </row>
    <row r="15" spans="2:19" s="29" customFormat="1" ht="39.75" customHeight="1" x14ac:dyDescent="0.25">
      <c r="B15" s="39"/>
      <c r="C15" s="101" t="s">
        <v>74</v>
      </c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3"/>
      <c r="P15" s="17">
        <f>P14*1.2</f>
        <v>114.09838156799999</v>
      </c>
      <c r="Q15" s="57"/>
      <c r="R15" s="68"/>
    </row>
    <row r="16" spans="2:19" s="14" customFormat="1" ht="42" customHeight="1" x14ac:dyDescent="0.25">
      <c r="B16" s="18"/>
      <c r="C16" s="98" t="s">
        <v>80</v>
      </c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100"/>
      <c r="P16" s="17">
        <f>P14*1.369</f>
        <v>130.16723697216</v>
      </c>
      <c r="Q16" s="57"/>
      <c r="R16" s="74">
        <v>89218.72</v>
      </c>
      <c r="S16" s="13"/>
    </row>
    <row r="17" spans="2:19" s="14" customFormat="1" hidden="1" x14ac:dyDescent="0.25">
      <c r="B17" s="18"/>
      <c r="C17" s="97" t="s">
        <v>30</v>
      </c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59">
        <f>P16*0.2</f>
        <v>26.033447394432002</v>
      </c>
      <c r="Q17" s="57"/>
      <c r="R17" s="65"/>
      <c r="S17" s="13"/>
    </row>
    <row r="18" spans="2:19" ht="16.5" hidden="1" thickBot="1" x14ac:dyDescent="0.3">
      <c r="B18" s="19"/>
      <c r="C18" s="95" t="s">
        <v>31</v>
      </c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60">
        <f>P16+P17</f>
        <v>156.20068436659199</v>
      </c>
      <c r="Q18" s="58"/>
      <c r="R18" s="66"/>
      <c r="S18" s="21"/>
    </row>
    <row r="19" spans="2:19" x14ac:dyDescent="0.25">
      <c r="R19" s="67"/>
    </row>
    <row r="22" spans="2:19" x14ac:dyDescent="0.25">
      <c r="I22" s="3"/>
      <c r="J22" s="30"/>
      <c r="P22" s="56"/>
      <c r="Q22" s="2"/>
      <c r="S22" s="4"/>
    </row>
  </sheetData>
  <mergeCells count="30">
    <mergeCell ref="C6:O6"/>
    <mergeCell ref="C18:O18"/>
    <mergeCell ref="F7:G7"/>
    <mergeCell ref="C8:O8"/>
    <mergeCell ref="C9:O9"/>
    <mergeCell ref="C10:O10"/>
    <mergeCell ref="C16:O16"/>
    <mergeCell ref="C17:O17"/>
    <mergeCell ref="C14:O14"/>
    <mergeCell ref="C15:O15"/>
    <mergeCell ref="C1:P1"/>
    <mergeCell ref="B3:B4"/>
    <mergeCell ref="C3:C4"/>
    <mergeCell ref="D3:D4"/>
    <mergeCell ref="E3:E4"/>
    <mergeCell ref="F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B12:B13"/>
    <mergeCell ref="D12:D13"/>
    <mergeCell ref="E12:E13"/>
    <mergeCell ref="H12:H13"/>
    <mergeCell ref="C12:C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H14" sqref="H14:O14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6.1406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6.140625" style="4" customWidth="1"/>
    <col min="9" max="9" width="13.5703125" style="3" customWidth="1"/>
    <col min="10" max="10" width="12.85546875" style="30" customWidth="1"/>
    <col min="11" max="11" width="10.140625" style="30" customWidth="1"/>
    <col min="12" max="12" width="9.85546875" style="30" customWidth="1"/>
    <col min="13" max="13" width="13.5703125" style="30" customWidth="1"/>
    <col min="14" max="14" width="22.85546875" style="30" customWidth="1"/>
    <col min="15" max="15" width="17.85546875" style="30" customWidth="1"/>
    <col min="16" max="16" width="16.5703125" style="2" customWidth="1"/>
    <col min="17" max="17" width="15" style="2" customWidth="1"/>
    <col min="18" max="16384" width="9.140625" style="4"/>
  </cols>
  <sheetData>
    <row r="1" spans="1:17" ht="18.75" x14ac:dyDescent="0.3">
      <c r="A1" s="1"/>
      <c r="B1" s="84" t="s">
        <v>0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17" x14ac:dyDescent="0.25">
      <c r="E2" s="6"/>
      <c r="F2" s="6"/>
      <c r="G2" s="6"/>
      <c r="H2" s="6"/>
      <c r="I2" s="7"/>
      <c r="J2" s="6"/>
      <c r="K2" s="8"/>
      <c r="L2" s="8"/>
      <c r="M2" s="8"/>
      <c r="N2" s="8"/>
      <c r="O2" s="9" t="s">
        <v>1</v>
      </c>
    </row>
    <row r="3" spans="1:17" s="9" customFormat="1" x14ac:dyDescent="0.25">
      <c r="A3" s="86" t="s">
        <v>2</v>
      </c>
      <c r="B3" s="86" t="s">
        <v>3</v>
      </c>
      <c r="C3" s="86" t="s">
        <v>4</v>
      </c>
      <c r="D3" s="86" t="s">
        <v>5</v>
      </c>
      <c r="E3" s="88" t="s">
        <v>6</v>
      </c>
      <c r="F3" s="81"/>
      <c r="G3" s="88" t="s">
        <v>7</v>
      </c>
      <c r="H3" s="88" t="s">
        <v>8</v>
      </c>
      <c r="I3" s="88" t="s">
        <v>9</v>
      </c>
      <c r="J3" s="90" t="s">
        <v>10</v>
      </c>
      <c r="K3" s="90" t="s">
        <v>11</v>
      </c>
      <c r="L3" s="90" t="s">
        <v>12</v>
      </c>
      <c r="M3" s="90" t="s">
        <v>13</v>
      </c>
      <c r="N3" s="90" t="s">
        <v>14</v>
      </c>
      <c r="O3" s="90" t="s">
        <v>15</v>
      </c>
      <c r="P3" s="10"/>
      <c r="Q3" s="10"/>
    </row>
    <row r="4" spans="1:17" s="9" customFormat="1" x14ac:dyDescent="0.25">
      <c r="A4" s="87"/>
      <c r="B4" s="87"/>
      <c r="C4" s="87"/>
      <c r="D4" s="87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10"/>
      <c r="Q4" s="10"/>
    </row>
    <row r="5" spans="1:17" s="38" customFormat="1" thickBot="1" x14ac:dyDescent="0.3">
      <c r="A5" s="34" t="s">
        <v>16</v>
      </c>
      <c r="B5" s="34" t="s">
        <v>17</v>
      </c>
      <c r="C5" s="34" t="s">
        <v>18</v>
      </c>
      <c r="D5" s="35">
        <v>4</v>
      </c>
      <c r="E5" s="36">
        <v>5</v>
      </c>
      <c r="F5" s="35">
        <v>6</v>
      </c>
      <c r="G5" s="36">
        <v>5</v>
      </c>
      <c r="H5" s="36">
        <v>6</v>
      </c>
      <c r="I5" s="36">
        <v>7</v>
      </c>
      <c r="J5" s="35">
        <v>8</v>
      </c>
      <c r="K5" s="36">
        <v>9</v>
      </c>
      <c r="L5" s="35">
        <v>10</v>
      </c>
      <c r="M5" s="36">
        <v>11</v>
      </c>
      <c r="N5" s="36"/>
      <c r="O5" s="36"/>
      <c r="P5" s="37"/>
      <c r="Q5" s="37"/>
    </row>
    <row r="6" spans="1:17" s="14" customFormat="1" x14ac:dyDescent="0.25">
      <c r="A6" s="43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12"/>
      <c r="P6" s="13"/>
      <c r="Q6" s="13"/>
    </row>
    <row r="7" spans="1:17" s="14" customFormat="1" x14ac:dyDescent="0.25">
      <c r="A7" s="110" t="s">
        <v>52</v>
      </c>
      <c r="B7" s="113" t="s">
        <v>53</v>
      </c>
      <c r="C7" s="110" t="s">
        <v>22</v>
      </c>
      <c r="D7" s="110" t="s">
        <v>23</v>
      </c>
      <c r="E7" s="96" t="s">
        <v>24</v>
      </c>
      <c r="F7" s="96"/>
      <c r="G7" s="104" t="s">
        <v>25</v>
      </c>
      <c r="H7" s="41" t="s">
        <v>26</v>
      </c>
      <c r="I7" s="16" t="s">
        <v>27</v>
      </c>
      <c r="J7" s="12">
        <v>2944</v>
      </c>
      <c r="K7" s="12">
        <v>1</v>
      </c>
      <c r="L7" s="12" t="s">
        <v>28</v>
      </c>
      <c r="M7" s="12">
        <f t="shared" ref="M7:M15" si="0">J7*K7</f>
        <v>2944</v>
      </c>
      <c r="N7" s="12">
        <v>1.03</v>
      </c>
      <c r="O7" s="17">
        <f t="shared" ref="O7:O15" si="1">M7*N7</f>
        <v>3032.32</v>
      </c>
      <c r="P7" s="32"/>
      <c r="Q7" s="13"/>
    </row>
    <row r="8" spans="1:17" s="14" customFormat="1" ht="63" x14ac:dyDescent="0.25">
      <c r="A8" s="111"/>
      <c r="B8" s="105"/>
      <c r="C8" s="111"/>
      <c r="D8" s="111"/>
      <c r="E8" s="42"/>
      <c r="F8" s="42"/>
      <c r="G8" s="105"/>
      <c r="H8" s="15" t="s">
        <v>54</v>
      </c>
      <c r="I8" s="16" t="s">
        <v>55</v>
      </c>
      <c r="J8" s="12">
        <v>2014</v>
      </c>
      <c r="K8" s="12">
        <v>3.3E-3</v>
      </c>
      <c r="L8" s="12" t="s">
        <v>56</v>
      </c>
      <c r="M8" s="12">
        <f t="shared" si="0"/>
        <v>6.6462000000000003</v>
      </c>
      <c r="N8" s="12">
        <v>1</v>
      </c>
      <c r="O8" s="17">
        <f t="shared" si="1"/>
        <v>6.6462000000000003</v>
      </c>
      <c r="P8" s="32"/>
      <c r="Q8" s="13"/>
    </row>
    <row r="9" spans="1:17" s="14" customFormat="1" ht="47.25" x14ac:dyDescent="0.25">
      <c r="A9" s="111"/>
      <c r="B9" s="105"/>
      <c r="C9" s="111"/>
      <c r="D9" s="111"/>
      <c r="E9" s="42"/>
      <c r="F9" s="42"/>
      <c r="G9" s="105"/>
      <c r="H9" s="15" t="s">
        <v>57</v>
      </c>
      <c r="I9" s="16" t="s">
        <v>58</v>
      </c>
      <c r="J9" s="12">
        <v>611</v>
      </c>
      <c r="K9" s="12">
        <f>0.11</f>
        <v>0.11</v>
      </c>
      <c r="L9" s="12" t="s">
        <v>32</v>
      </c>
      <c r="M9" s="12">
        <f t="shared" si="0"/>
        <v>67.209999999999994</v>
      </c>
      <c r="N9" s="12">
        <v>1</v>
      </c>
      <c r="O9" s="17">
        <f t="shared" si="1"/>
        <v>67.209999999999994</v>
      </c>
      <c r="P9" s="32" t="s">
        <v>59</v>
      </c>
      <c r="Q9" s="13"/>
    </row>
    <row r="10" spans="1:17" s="14" customFormat="1" x14ac:dyDescent="0.25">
      <c r="A10" s="111"/>
      <c r="B10" s="105"/>
      <c r="C10" s="111"/>
      <c r="D10" s="111"/>
      <c r="E10" s="42"/>
      <c r="F10" s="42"/>
      <c r="G10" s="105"/>
      <c r="H10" s="41" t="s">
        <v>60</v>
      </c>
      <c r="I10" s="16" t="s">
        <v>36</v>
      </c>
      <c r="J10" s="12">
        <v>2106</v>
      </c>
      <c r="K10" s="12">
        <f>0.11</f>
        <v>0.11</v>
      </c>
      <c r="L10" s="12" t="s">
        <v>32</v>
      </c>
      <c r="M10" s="12">
        <f t="shared" si="0"/>
        <v>231.66</v>
      </c>
      <c r="N10" s="12">
        <v>1.08</v>
      </c>
      <c r="O10" s="17">
        <f t="shared" si="1"/>
        <v>250.19280000000001</v>
      </c>
      <c r="P10" s="32" t="s">
        <v>37</v>
      </c>
      <c r="Q10" s="13"/>
    </row>
    <row r="11" spans="1:17" s="14" customFormat="1" x14ac:dyDescent="0.25">
      <c r="A11" s="111"/>
      <c r="B11" s="105"/>
      <c r="C11" s="111"/>
      <c r="D11" s="111"/>
      <c r="E11" s="42"/>
      <c r="F11" s="42"/>
      <c r="G11" s="105"/>
      <c r="H11" s="41" t="s">
        <v>60</v>
      </c>
      <c r="I11" s="16" t="s">
        <v>61</v>
      </c>
      <c r="J11" s="12">
        <v>1279</v>
      </c>
      <c r="K11" s="12">
        <f>0.11</f>
        <v>0.11</v>
      </c>
      <c r="L11" s="12" t="s">
        <v>32</v>
      </c>
      <c r="M11" s="12">
        <f t="shared" si="0"/>
        <v>140.69</v>
      </c>
      <c r="N11" s="12">
        <v>1.08</v>
      </c>
      <c r="O11" s="17">
        <f t="shared" si="1"/>
        <v>151.9452</v>
      </c>
      <c r="P11" s="32"/>
      <c r="Q11" s="13"/>
    </row>
    <row r="12" spans="1:17" s="14" customFormat="1" x14ac:dyDescent="0.25">
      <c r="A12" s="111"/>
      <c r="B12" s="105"/>
      <c r="C12" s="111"/>
      <c r="D12" s="111"/>
      <c r="E12" s="42"/>
      <c r="F12" s="42"/>
      <c r="G12" s="105"/>
      <c r="H12" s="41" t="s">
        <v>60</v>
      </c>
      <c r="I12" s="16" t="s">
        <v>62</v>
      </c>
      <c r="J12" s="12">
        <v>1934</v>
      </c>
      <c r="K12" s="12">
        <f>0.044</f>
        <v>4.3999999999999997E-2</v>
      </c>
      <c r="L12" s="12" t="s">
        <v>32</v>
      </c>
      <c r="M12" s="12">
        <f t="shared" si="0"/>
        <v>85.095999999999989</v>
      </c>
      <c r="N12" s="12">
        <v>1.08</v>
      </c>
      <c r="O12" s="17">
        <f t="shared" si="1"/>
        <v>91.903679999999994</v>
      </c>
      <c r="P12" s="32"/>
      <c r="Q12" s="13"/>
    </row>
    <row r="13" spans="1:17" s="14" customFormat="1" x14ac:dyDescent="0.25">
      <c r="A13" s="111"/>
      <c r="B13" s="105"/>
      <c r="C13" s="111"/>
      <c r="D13" s="111"/>
      <c r="E13" s="42"/>
      <c r="F13" s="42"/>
      <c r="G13" s="105"/>
      <c r="H13" s="41" t="s">
        <v>60</v>
      </c>
      <c r="I13" s="16" t="s">
        <v>63</v>
      </c>
      <c r="J13" s="12">
        <v>1009</v>
      </c>
      <c r="K13" s="12">
        <f>0.044</f>
        <v>4.3999999999999997E-2</v>
      </c>
      <c r="L13" s="12" t="s">
        <v>32</v>
      </c>
      <c r="M13" s="12">
        <f t="shared" si="0"/>
        <v>44.396000000000001</v>
      </c>
      <c r="N13" s="12">
        <v>1.08</v>
      </c>
      <c r="O13" s="17">
        <f t="shared" si="1"/>
        <v>47.947680000000005</v>
      </c>
      <c r="P13" s="32"/>
      <c r="Q13" s="13"/>
    </row>
    <row r="14" spans="1:17" s="14" customFormat="1" ht="63" x14ac:dyDescent="0.25">
      <c r="A14" s="111"/>
      <c r="B14" s="105"/>
      <c r="C14" s="111"/>
      <c r="D14" s="111"/>
      <c r="E14" s="42"/>
      <c r="F14" s="42"/>
      <c r="G14" s="105"/>
      <c r="H14" s="52" t="s">
        <v>64</v>
      </c>
      <c r="I14" s="16" t="s">
        <v>65</v>
      </c>
      <c r="J14" s="12">
        <v>2703</v>
      </c>
      <c r="K14" s="12">
        <f>0.11</f>
        <v>0.11</v>
      </c>
      <c r="L14" s="12" t="s">
        <v>32</v>
      </c>
      <c r="M14" s="12">
        <f t="shared" si="0"/>
        <v>297.33</v>
      </c>
      <c r="N14" s="12">
        <v>1</v>
      </c>
      <c r="O14" s="17">
        <f t="shared" si="1"/>
        <v>297.33</v>
      </c>
      <c r="P14" s="32" t="s">
        <v>66</v>
      </c>
      <c r="Q14" s="13"/>
    </row>
    <row r="15" spans="1:17" s="14" customFormat="1" ht="63" x14ac:dyDescent="0.25">
      <c r="A15" s="112"/>
      <c r="B15" s="106"/>
      <c r="C15" s="112"/>
      <c r="D15" s="112"/>
      <c r="E15" s="42"/>
      <c r="F15" s="42"/>
      <c r="G15" s="106"/>
      <c r="H15" s="41" t="s">
        <v>67</v>
      </c>
      <c r="I15" s="16" t="s">
        <v>68</v>
      </c>
      <c r="J15" s="12">
        <v>1.3</v>
      </c>
      <c r="K15" s="12">
        <v>5</v>
      </c>
      <c r="L15" s="12" t="s">
        <v>69</v>
      </c>
      <c r="M15" s="12">
        <f t="shared" si="0"/>
        <v>6.5</v>
      </c>
      <c r="N15" s="12">
        <v>1</v>
      </c>
      <c r="O15" s="17">
        <f t="shared" si="1"/>
        <v>6.5</v>
      </c>
      <c r="P15" s="32" t="s">
        <v>70</v>
      </c>
      <c r="Q15" s="13"/>
    </row>
    <row r="16" spans="1:17" s="14" customFormat="1" x14ac:dyDescent="0.25">
      <c r="A16" s="50"/>
      <c r="B16" s="107" t="s">
        <v>38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9"/>
      <c r="O16" s="17">
        <f>SUM(O7:O15)</f>
        <v>3951.9955600000003</v>
      </c>
      <c r="P16" s="32"/>
      <c r="Q16" s="13"/>
    </row>
    <row r="17" spans="1:17" s="14" customFormat="1" x14ac:dyDescent="0.25">
      <c r="A17" s="18"/>
      <c r="B17" s="97" t="s">
        <v>33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17">
        <f>O16*1.249</f>
        <v>4936.0424544400012</v>
      </c>
      <c r="P17" s="32">
        <v>4609934.6900000004</v>
      </c>
      <c r="Q17" s="13"/>
    </row>
    <row r="18" spans="1:17" s="14" customFormat="1" hidden="1" x14ac:dyDescent="0.25">
      <c r="A18" s="18"/>
      <c r="B18" s="97" t="s">
        <v>30</v>
      </c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17">
        <f>O17*0.2</f>
        <v>987.20849088800026</v>
      </c>
      <c r="P18" s="13"/>
      <c r="Q18" s="13"/>
    </row>
    <row r="19" spans="1:17" ht="16.5" hidden="1" thickBot="1" x14ac:dyDescent="0.3">
      <c r="A19" s="19"/>
      <c r="B19" s="95" t="s">
        <v>31</v>
      </c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20">
        <f>O17+O18</f>
        <v>5923.2509453280018</v>
      </c>
      <c r="P19" s="21">
        <f>4050901.2</f>
        <v>4050901.2</v>
      </c>
      <c r="Q19" s="21">
        <f>P19/1.2</f>
        <v>3375751.0000000005</v>
      </c>
    </row>
    <row r="21" spans="1:17" x14ac:dyDescent="0.25">
      <c r="I21" s="51" t="s">
        <v>71</v>
      </c>
      <c r="N21" s="3" t="s">
        <v>72</v>
      </c>
    </row>
  </sheetData>
  <mergeCells count="25"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A7:A15"/>
    <mergeCell ref="B7:B15"/>
    <mergeCell ref="C7:C15"/>
    <mergeCell ref="D7:D15"/>
    <mergeCell ref="E7:F7"/>
    <mergeCell ref="G7:G15"/>
    <mergeCell ref="B16:N16"/>
    <mergeCell ref="B17:N17"/>
    <mergeCell ref="B18:N18"/>
    <mergeCell ref="B19:N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G5" sqref="G5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6.1406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4.42578125" style="4" customWidth="1"/>
    <col min="9" max="9" width="13.5703125" style="3" customWidth="1"/>
    <col min="10" max="10" width="12.85546875" style="30" customWidth="1"/>
    <col min="11" max="11" width="10.140625" style="30" customWidth="1"/>
    <col min="12" max="12" width="9.85546875" style="30" customWidth="1"/>
    <col min="13" max="13" width="13.5703125" style="30" customWidth="1"/>
    <col min="14" max="14" width="22.85546875" style="30" customWidth="1"/>
    <col min="15" max="15" width="26.85546875" style="30" customWidth="1"/>
    <col min="16" max="16" width="14.7109375" style="2" customWidth="1"/>
    <col min="17" max="17" width="12.28515625" style="2" customWidth="1"/>
    <col min="18" max="16384" width="9.140625" style="4"/>
  </cols>
  <sheetData>
    <row r="1" spans="1:17" ht="88.5" customHeight="1" x14ac:dyDescent="0.3">
      <c r="A1" s="1"/>
      <c r="B1" s="84" t="s">
        <v>0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17" x14ac:dyDescent="0.25">
      <c r="E2" s="6"/>
      <c r="F2" s="6"/>
      <c r="G2" s="6"/>
      <c r="H2" s="6"/>
      <c r="I2" s="7"/>
      <c r="J2" s="6"/>
      <c r="K2" s="8"/>
      <c r="L2" s="8"/>
      <c r="M2" s="8"/>
      <c r="N2" s="8"/>
      <c r="O2" s="9" t="s">
        <v>1</v>
      </c>
    </row>
    <row r="3" spans="1:17" s="9" customFormat="1" x14ac:dyDescent="0.25">
      <c r="A3" s="86" t="s">
        <v>2</v>
      </c>
      <c r="B3" s="86" t="s">
        <v>3</v>
      </c>
      <c r="C3" s="86" t="s">
        <v>4</v>
      </c>
      <c r="D3" s="86" t="s">
        <v>5</v>
      </c>
      <c r="E3" s="88" t="s">
        <v>6</v>
      </c>
      <c r="F3" s="81"/>
      <c r="G3" s="88" t="s">
        <v>7</v>
      </c>
      <c r="H3" s="88" t="s">
        <v>8</v>
      </c>
      <c r="I3" s="88" t="s">
        <v>9</v>
      </c>
      <c r="J3" s="90" t="s">
        <v>10</v>
      </c>
      <c r="K3" s="90" t="s">
        <v>11</v>
      </c>
      <c r="L3" s="90" t="s">
        <v>12</v>
      </c>
      <c r="M3" s="90" t="s">
        <v>13</v>
      </c>
      <c r="N3" s="91" t="s">
        <v>14</v>
      </c>
      <c r="O3" s="90" t="s">
        <v>15</v>
      </c>
      <c r="P3" s="10"/>
      <c r="Q3" s="10"/>
    </row>
    <row r="4" spans="1:17" s="9" customFormat="1" ht="88.5" customHeight="1" x14ac:dyDescent="0.25">
      <c r="A4" s="87"/>
      <c r="B4" s="87"/>
      <c r="C4" s="87"/>
      <c r="D4" s="87"/>
      <c r="E4" s="89"/>
      <c r="F4" s="89"/>
      <c r="G4" s="89"/>
      <c r="H4" s="89"/>
      <c r="I4" s="89"/>
      <c r="J4" s="89"/>
      <c r="K4" s="89"/>
      <c r="L4" s="89"/>
      <c r="M4" s="89"/>
      <c r="N4" s="92"/>
      <c r="O4" s="89"/>
      <c r="P4" s="10"/>
      <c r="Q4" s="10"/>
    </row>
    <row r="5" spans="1:17" s="38" customFormat="1" thickBot="1" x14ac:dyDescent="0.3">
      <c r="A5" s="34" t="s">
        <v>16</v>
      </c>
      <c r="B5" s="34" t="s">
        <v>17</v>
      </c>
      <c r="C5" s="34" t="s">
        <v>18</v>
      </c>
      <c r="D5" s="35">
        <v>4</v>
      </c>
      <c r="E5" s="36">
        <v>5</v>
      </c>
      <c r="F5" s="35">
        <v>6</v>
      </c>
      <c r="G5" s="36">
        <v>5</v>
      </c>
      <c r="H5" s="36">
        <v>6</v>
      </c>
      <c r="I5" s="36">
        <v>7</v>
      </c>
      <c r="J5" s="35">
        <v>8</v>
      </c>
      <c r="K5" s="36">
        <v>9</v>
      </c>
      <c r="L5" s="35">
        <v>10</v>
      </c>
      <c r="M5" s="36">
        <v>11</v>
      </c>
      <c r="N5" s="36">
        <v>12</v>
      </c>
      <c r="O5" s="35">
        <v>13</v>
      </c>
      <c r="P5" s="37"/>
      <c r="Q5" s="37"/>
    </row>
    <row r="6" spans="1:17" s="14" customFormat="1" hidden="1" x14ac:dyDescent="0.25">
      <c r="A6" s="43"/>
      <c r="B6" s="93" t="s">
        <v>19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12"/>
      <c r="P6" s="13"/>
      <c r="Q6" s="13"/>
    </row>
    <row r="7" spans="1:17" s="14" customFormat="1" ht="31.5" hidden="1" x14ac:dyDescent="0.25">
      <c r="A7" s="43" t="s">
        <v>20</v>
      </c>
      <c r="B7" s="39" t="s">
        <v>21</v>
      </c>
      <c r="C7" s="43" t="s">
        <v>22</v>
      </c>
      <c r="D7" s="43" t="s">
        <v>23</v>
      </c>
      <c r="E7" s="96" t="s">
        <v>24</v>
      </c>
      <c r="F7" s="96"/>
      <c r="G7" s="42" t="s">
        <v>25</v>
      </c>
      <c r="H7" s="15" t="s">
        <v>26</v>
      </c>
      <c r="I7" s="16" t="s">
        <v>27</v>
      </c>
      <c r="J7" s="12">
        <v>2944</v>
      </c>
      <c r="K7" s="12">
        <v>1</v>
      </c>
      <c r="L7" s="12" t="s">
        <v>28</v>
      </c>
      <c r="M7" s="12">
        <f t="shared" ref="M7" si="0">J7*K7</f>
        <v>2944</v>
      </c>
      <c r="N7" s="12">
        <v>1.03</v>
      </c>
      <c r="O7" s="17">
        <f>M7*N7</f>
        <v>3032.32</v>
      </c>
      <c r="P7" s="13"/>
      <c r="Q7" s="13"/>
    </row>
    <row r="8" spans="1:17" s="14" customFormat="1" hidden="1" x14ac:dyDescent="0.25">
      <c r="A8" s="18"/>
      <c r="B8" s="97" t="s">
        <v>29</v>
      </c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17">
        <f>O7*1.191</f>
        <v>3611.4931200000005</v>
      </c>
      <c r="P8" s="13"/>
      <c r="Q8" s="13"/>
    </row>
    <row r="9" spans="1:17" s="14" customFormat="1" hidden="1" x14ac:dyDescent="0.25">
      <c r="A9" s="18"/>
      <c r="B9" s="97" t="s">
        <v>30</v>
      </c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17">
        <f>O8*0.2</f>
        <v>722.29862400000013</v>
      </c>
      <c r="P9" s="13"/>
      <c r="Q9" s="13"/>
    </row>
    <row r="10" spans="1:17" ht="16.5" hidden="1" thickBot="1" x14ac:dyDescent="0.3">
      <c r="A10" s="19"/>
      <c r="B10" s="95" t="s">
        <v>31</v>
      </c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20">
        <f>O8+O9</f>
        <v>4333.791744000001</v>
      </c>
      <c r="P10" s="21">
        <f>4050901.2</f>
        <v>4050901.2</v>
      </c>
      <c r="Q10" s="21">
        <f>P10/1.2</f>
        <v>3375751.0000000005</v>
      </c>
    </row>
    <row r="11" spans="1:17" x14ac:dyDescent="0.25">
      <c r="A11" s="22"/>
      <c r="B11" s="22"/>
      <c r="C11" s="22"/>
      <c r="D11" s="22"/>
      <c r="E11" s="23"/>
      <c r="F11" s="23"/>
      <c r="G11" s="23"/>
      <c r="H11" s="23"/>
      <c r="I11" s="24"/>
      <c r="J11" s="25"/>
      <c r="K11" s="25"/>
      <c r="L11" s="25"/>
      <c r="M11" s="25"/>
      <c r="N11" s="25"/>
      <c r="O11" s="26"/>
    </row>
    <row r="12" spans="1:17" s="29" customFormat="1" ht="39.75" customHeight="1" x14ac:dyDescent="0.25">
      <c r="A12" s="75" t="s">
        <v>49</v>
      </c>
      <c r="B12" s="75" t="s">
        <v>50</v>
      </c>
      <c r="C12" s="75"/>
      <c r="D12" s="115" t="s">
        <v>51</v>
      </c>
      <c r="E12" s="27"/>
      <c r="F12" s="27"/>
      <c r="G12" s="117" t="s">
        <v>34</v>
      </c>
      <c r="H12" s="44"/>
      <c r="I12" s="44"/>
      <c r="J12" s="44"/>
      <c r="K12" s="44"/>
      <c r="L12" s="44"/>
      <c r="M12" s="44"/>
      <c r="N12" s="44"/>
      <c r="O12" s="44"/>
      <c r="P12" s="3" t="s">
        <v>37</v>
      </c>
    </row>
    <row r="13" spans="1:17" s="29" customFormat="1" ht="39.75" customHeight="1" x14ac:dyDescent="0.25">
      <c r="A13" s="75"/>
      <c r="B13" s="75"/>
      <c r="C13" s="75"/>
      <c r="D13" s="115"/>
      <c r="E13" s="27"/>
      <c r="F13" s="27"/>
      <c r="G13" s="118"/>
      <c r="H13" s="45" t="s">
        <v>35</v>
      </c>
      <c r="I13" s="45" t="s">
        <v>36</v>
      </c>
      <c r="J13" s="46">
        <v>2106</v>
      </c>
      <c r="K13" s="47">
        <f>0.892</f>
        <v>0.89200000000000002</v>
      </c>
      <c r="L13" s="47" t="s">
        <v>32</v>
      </c>
      <c r="M13" s="46">
        <f>J13*K13</f>
        <v>1878.5520000000001</v>
      </c>
      <c r="N13" s="47">
        <v>1.08</v>
      </c>
      <c r="O13" s="48">
        <f>M13*N13</f>
        <v>2028.8361600000003</v>
      </c>
      <c r="P13" s="3"/>
    </row>
    <row r="14" spans="1:17" s="29" customFormat="1" ht="39.75" customHeight="1" x14ac:dyDescent="0.25">
      <c r="A14" s="114"/>
      <c r="B14" s="114"/>
      <c r="C14" s="114"/>
      <c r="D14" s="116"/>
      <c r="E14" s="27"/>
      <c r="F14" s="27"/>
      <c r="G14" s="119"/>
      <c r="H14" s="49" t="s">
        <v>39</v>
      </c>
      <c r="I14" s="45" t="s">
        <v>40</v>
      </c>
      <c r="J14" s="46">
        <v>767</v>
      </c>
      <c r="K14" s="46">
        <v>0.19</v>
      </c>
      <c r="L14" s="47" t="s">
        <v>32</v>
      </c>
      <c r="M14" s="46">
        <f t="shared" ref="M14:M17" si="1">J14*K14</f>
        <v>145.72999999999999</v>
      </c>
      <c r="N14" s="47">
        <v>1.44</v>
      </c>
      <c r="O14" s="48">
        <f t="shared" ref="O14:O17" si="2">M14*N14</f>
        <v>209.85119999999998</v>
      </c>
      <c r="P14" s="3"/>
    </row>
    <row r="15" spans="1:17" s="29" customFormat="1" ht="39.75" customHeight="1" x14ac:dyDescent="0.25">
      <c r="A15" s="114"/>
      <c r="B15" s="114"/>
      <c r="C15" s="114"/>
      <c r="D15" s="116"/>
      <c r="E15" s="27"/>
      <c r="F15" s="27"/>
      <c r="G15" s="119"/>
      <c r="H15" s="49" t="s">
        <v>41</v>
      </c>
      <c r="I15" s="45" t="s">
        <v>42</v>
      </c>
      <c r="J15" s="46">
        <v>699</v>
      </c>
      <c r="K15" s="46">
        <v>0.19</v>
      </c>
      <c r="L15" s="47" t="s">
        <v>32</v>
      </c>
      <c r="M15" s="46">
        <f t="shared" si="1"/>
        <v>132.81</v>
      </c>
      <c r="N15" s="47">
        <v>1.04</v>
      </c>
      <c r="O15" s="48">
        <f t="shared" si="2"/>
        <v>138.1224</v>
      </c>
      <c r="P15" s="3"/>
    </row>
    <row r="16" spans="1:17" s="29" customFormat="1" ht="39.75" customHeight="1" x14ac:dyDescent="0.25">
      <c r="A16" s="114"/>
      <c r="B16" s="114"/>
      <c r="C16" s="114"/>
      <c r="D16" s="116"/>
      <c r="E16" s="27"/>
      <c r="F16" s="27"/>
      <c r="G16" s="119"/>
      <c r="H16" s="49" t="s">
        <v>43</v>
      </c>
      <c r="I16" s="45" t="s">
        <v>48</v>
      </c>
      <c r="J16" s="46">
        <v>413</v>
      </c>
      <c r="K16" s="46">
        <v>0.56999999999999995</v>
      </c>
      <c r="L16" s="47" t="s">
        <v>32</v>
      </c>
      <c r="M16" s="46">
        <f t="shared" si="1"/>
        <v>235.40999999999997</v>
      </c>
      <c r="N16" s="47">
        <v>1.04</v>
      </c>
      <c r="O16" s="48">
        <f t="shared" si="2"/>
        <v>244.82639999999998</v>
      </c>
      <c r="P16" s="3" t="s">
        <v>47</v>
      </c>
    </row>
    <row r="17" spans="1:17" s="29" customFormat="1" ht="57.75" customHeight="1" x14ac:dyDescent="0.25">
      <c r="A17" s="114"/>
      <c r="B17" s="114"/>
      <c r="C17" s="114"/>
      <c r="D17" s="116"/>
      <c r="E17" s="27"/>
      <c r="F17" s="27"/>
      <c r="G17" s="120"/>
      <c r="H17" s="49" t="s">
        <v>44</v>
      </c>
      <c r="I17" s="45" t="s">
        <v>45</v>
      </c>
      <c r="J17" s="46">
        <v>2.2000000000000002</v>
      </c>
      <c r="K17" s="47">
        <v>81</v>
      </c>
      <c r="L17" s="47" t="s">
        <v>46</v>
      </c>
      <c r="M17" s="46">
        <f t="shared" si="1"/>
        <v>178.20000000000002</v>
      </c>
      <c r="N17" s="47">
        <v>1.04</v>
      </c>
      <c r="O17" s="48">
        <f t="shared" si="2"/>
        <v>185.32800000000003</v>
      </c>
      <c r="P17" s="3"/>
    </row>
    <row r="18" spans="1:17" s="29" customFormat="1" ht="39.75" customHeight="1" x14ac:dyDescent="0.25">
      <c r="A18" s="39"/>
      <c r="B18" s="101" t="s">
        <v>38</v>
      </c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3"/>
      <c r="O18" s="17">
        <f>O13+O14+O15+O16+O17</f>
        <v>2806.9641600000004</v>
      </c>
      <c r="P18" s="3"/>
    </row>
    <row r="19" spans="1:17" s="14" customFormat="1" ht="42" customHeight="1" x14ac:dyDescent="0.25">
      <c r="A19" s="18"/>
      <c r="B19" s="98" t="s">
        <v>33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100"/>
      <c r="O19" s="17">
        <f>O18*1.249</f>
        <v>3505.8982358400008</v>
      </c>
      <c r="P19" s="32">
        <v>1990862.33</v>
      </c>
      <c r="Q19" s="13"/>
    </row>
    <row r="20" spans="1:17" s="14" customFormat="1" hidden="1" x14ac:dyDescent="0.25">
      <c r="A20" s="18"/>
      <c r="B20" s="97" t="s">
        <v>30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17">
        <f>O19*0.2</f>
        <v>701.1796471680002</v>
      </c>
      <c r="P20" s="13"/>
      <c r="Q20" s="13"/>
    </row>
    <row r="21" spans="1:17" ht="16.5" hidden="1" thickBot="1" x14ac:dyDescent="0.3">
      <c r="A21" s="19"/>
      <c r="B21" s="95" t="s">
        <v>31</v>
      </c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20">
        <f>O19+O20</f>
        <v>4207.0778830080008</v>
      </c>
      <c r="P21" s="21"/>
      <c r="Q21" s="21"/>
    </row>
  </sheetData>
  <mergeCells count="29">
    <mergeCell ref="B6:N6"/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A12:A17"/>
    <mergeCell ref="B12:B17"/>
    <mergeCell ref="C12:C17"/>
    <mergeCell ref="D12:D17"/>
    <mergeCell ref="G12:G17"/>
    <mergeCell ref="B18:N18"/>
    <mergeCell ref="B19:N19"/>
    <mergeCell ref="B20:N20"/>
    <mergeCell ref="B21:N21"/>
    <mergeCell ref="E7:F7"/>
    <mergeCell ref="B8:N8"/>
    <mergeCell ref="B9:N9"/>
    <mergeCell ref="B10:N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М_001</vt:lpstr>
      <vt:lpstr>Лист1</vt:lpstr>
      <vt:lpstr>Лист2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dcterms:created xsi:type="dcterms:W3CDTF">2022-02-01T05:32:17Z</dcterms:created>
  <dcterms:modified xsi:type="dcterms:W3CDTF">2022-03-24T06:24:08Z</dcterms:modified>
</cp:coreProperties>
</file>