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5195" windowHeight="7680"/>
  </bookViews>
  <sheets>
    <sheet name="М_015" sheetId="21" r:id="rId1"/>
    <sheet name="ТП 216 Игл" sheetId="22" r:id="rId2"/>
    <sheet name="Лист1" sheetId="23" r:id="rId3"/>
  </sheets>
  <definedNames>
    <definedName name="_xlnm.Print_Titles" localSheetId="0">М_015!$3:$5</definedName>
    <definedName name="_xlnm.Print_Titles" localSheetId="1">'ТП 216 Игл'!$3:$5</definedName>
    <definedName name="_xlnm.Print_Area" localSheetId="0">М_015!$A$1:$Q$16</definedName>
    <definedName name="_xlnm.Print_Area" localSheetId="1">'ТП 216 Игл'!$A$1:$P$23</definedName>
  </definedNames>
  <calcPr calcId="145621"/>
</workbook>
</file>

<file path=xl/calcChain.xml><?xml version="1.0" encoding="utf-8"?>
<calcChain xmlns="http://schemas.openxmlformats.org/spreadsheetml/2006/main">
  <c r="P9" i="21" l="1"/>
  <c r="Q9" i="21" l="1"/>
  <c r="O11" i="21"/>
  <c r="M8" i="22" l="1"/>
  <c r="O8" i="22" s="1"/>
  <c r="M8" i="21"/>
  <c r="O8" i="21"/>
  <c r="M20" i="21"/>
  <c r="O20" i="21" s="1"/>
  <c r="K21" i="21"/>
  <c r="M21" i="21" s="1"/>
  <c r="O21" i="21" s="1"/>
  <c r="P20" i="23" l="1"/>
  <c r="Q20" i="23" s="1"/>
  <c r="P16" i="23"/>
  <c r="M15" i="23"/>
  <c r="O15" i="23" s="1"/>
  <c r="K14" i="23"/>
  <c r="M14" i="23" s="1"/>
  <c r="O14" i="23" s="1"/>
  <c r="M13" i="23"/>
  <c r="O13" i="23" s="1"/>
  <c r="K13" i="23"/>
  <c r="K12" i="23"/>
  <c r="M12" i="23" s="1"/>
  <c r="O12" i="23" s="1"/>
  <c r="K11" i="23"/>
  <c r="M11" i="23" s="1"/>
  <c r="O11" i="23" s="1"/>
  <c r="K10" i="23"/>
  <c r="M10" i="23" s="1"/>
  <c r="O10" i="23" s="1"/>
  <c r="M9" i="23"/>
  <c r="O9" i="23" s="1"/>
  <c r="K9" i="23"/>
  <c r="M8" i="23"/>
  <c r="O8" i="23" s="1"/>
  <c r="O7" i="23"/>
  <c r="M7" i="23"/>
  <c r="P9" i="22"/>
  <c r="O16" i="23" l="1"/>
  <c r="O17" i="23" s="1"/>
  <c r="O18" i="23" s="1"/>
  <c r="O19" i="23" l="1"/>
  <c r="O20" i="23"/>
  <c r="P13" i="22" l="1"/>
  <c r="Q13" i="22" s="1"/>
  <c r="M7" i="22"/>
  <c r="O7" i="22" s="1"/>
  <c r="O9" i="22" l="1"/>
  <c r="O10" i="22" s="1"/>
  <c r="O11" i="22" s="1"/>
  <c r="K18" i="21"/>
  <c r="M18" i="21" s="1"/>
  <c r="O18" i="21" s="1"/>
  <c r="M19" i="21"/>
  <c r="O19" i="21" s="1"/>
  <c r="M7" i="21"/>
  <c r="O7" i="21" s="1"/>
  <c r="O9" i="21" s="1"/>
  <c r="O12" i="22" l="1"/>
  <c r="O13" i="22" s="1"/>
  <c r="P13" i="21"/>
  <c r="Q13" i="21" s="1"/>
  <c r="O10" i="21" l="1"/>
  <c r="O12" i="21" l="1"/>
  <c r="O13" i="21" s="1"/>
</calcChain>
</file>

<file path=xl/sharedStrings.xml><?xml version="1.0" encoding="utf-8"?>
<sst xmlns="http://schemas.openxmlformats.org/spreadsheetml/2006/main" count="163" uniqueCount="73">
  <si>
    <t>тыс. руб.</t>
  </si>
  <si>
    <t>Состав работ</t>
  </si>
  <si>
    <t>Номер расценки</t>
  </si>
  <si>
    <t>Колличесво</t>
  </si>
  <si>
    <t>Наименование инвестиционного проекта:</t>
  </si>
  <si>
    <t>1 ед.</t>
  </si>
  <si>
    <t>Ед. изм.</t>
  </si>
  <si>
    <t>Всего  УНЦ (без НДС), тыс. руб</t>
  </si>
  <si>
    <t>Идентификатор инвестиционного проекта</t>
  </si>
  <si>
    <t>установка 2КТПН 630/10</t>
  </si>
  <si>
    <t>Строительство ТП 199  ул.Лесная 12Б (установка 2КТПН 630/10 -1 шт.)</t>
  </si>
  <si>
    <t xml:space="preserve">Наименование документа, согласно которому сформированы технические характеристики проекта </t>
  </si>
  <si>
    <t>1,26мВа</t>
  </si>
  <si>
    <t>Наименование инвестиционного проекта</t>
  </si>
  <si>
    <t>Проектная мощность, протяженность сетей</t>
  </si>
  <si>
    <t>Год начала/окончания стротительства</t>
  </si>
  <si>
    <t>1</t>
  </si>
  <si>
    <t>2</t>
  </si>
  <si>
    <t>3</t>
  </si>
  <si>
    <t>УНЦ (без НДС), тыс. руб. на 01.01.2018г.</t>
  </si>
  <si>
    <t xml:space="preserve">Коэффициенты перехода (пересчета) от базового УНЦ к к УНЦ субъектов РФ (Томская область) (таблица Ц1)
</t>
  </si>
  <si>
    <t>Э1-08-2</t>
  </si>
  <si>
    <t>НДС 20%</t>
  </si>
  <si>
    <t>Всего  УНЦ (с коээфициентом), тыс. руб</t>
  </si>
  <si>
    <t>Ведомость объемов работ на строительство ТП</t>
  </si>
  <si>
    <t xml:space="preserve">Всего УНЦ </t>
  </si>
  <si>
    <t xml:space="preserve">           Расчет стоимости инвестиционных проектов в соответствии с укрупненными нормативами цены (УНЦ) типовых технологических решений капитального строительства объектов электроэнергетики в части объектов электросетевого хозяйства в соответствии с приказом №10 от 17.01.2019 Минэнерго России "Об утверждении укрупненных нормативов цены типовых технологических решений капитального строительства объектов электроэнергеттики в части объектов электросетевого хозяйства"</t>
  </si>
  <si>
    <t>строительство ТП-107</t>
  </si>
  <si>
    <t>стр.35</t>
  </si>
  <si>
    <t>стр.121</t>
  </si>
  <si>
    <t>КЛ 10 кВ</t>
  </si>
  <si>
    <t>км</t>
  </si>
  <si>
    <t>Устройство траншении и восстановление благоустройства по трассе</t>
  </si>
  <si>
    <t>На всстановление дорожного покрытия при прокладке кабельной линии</t>
  </si>
  <si>
    <t>м2</t>
  </si>
  <si>
    <t>Затраты на кадастровые работы ПС (ЗПС) и работы по установлению земельных отношений</t>
  </si>
  <si>
    <t>П11-01</t>
  </si>
  <si>
    <t>1 га</t>
  </si>
  <si>
    <t>Затраты на проектно-изыскательские работы по КЛ</t>
  </si>
  <si>
    <t>П5-01</t>
  </si>
  <si>
    <t>стр. 109</t>
  </si>
  <si>
    <t>стр.74</t>
  </si>
  <si>
    <t>Б2-02-4</t>
  </si>
  <si>
    <t>стр.81</t>
  </si>
  <si>
    <t>Б4-01</t>
  </si>
  <si>
    <t>стр.82</t>
  </si>
  <si>
    <t>К1-05-2</t>
  </si>
  <si>
    <t>К1-02-2</t>
  </si>
  <si>
    <t>К1-03-2</t>
  </si>
  <si>
    <t>К1-01-2</t>
  </si>
  <si>
    <t>ИТОГО:</t>
  </si>
  <si>
    <t>М_014</t>
  </si>
  <si>
    <t>Итого с НДС:</t>
  </si>
  <si>
    <t>строительство ТП в п.Иглаково</t>
  </si>
  <si>
    <t>2026</t>
  </si>
  <si>
    <t>Индекс-дефлятор 2026г. к 2018г. (1,068х1,062х1,051*1,048*1,047*1,047*1,047=1,501) (Прогноз социально-экономического развития РФ на период до 2036 года от 26.09.20 Министерство экономического развития РФ)</t>
  </si>
  <si>
    <t>0,63 мВа</t>
  </si>
  <si>
    <t>2027</t>
  </si>
  <si>
    <t>установка КТПН 630/10</t>
  </si>
  <si>
    <t>Э1-08-1</t>
  </si>
  <si>
    <t>Индекс-дефлятор 2027г. к 2018г. (1,068х1,062х1,051*1,048*1,047*1,047*1,047=1,572) (Прогноз социально-экономического развития РФ на период до 2036 года от 26.09.20 Министерство экономического развития РФ)</t>
  </si>
  <si>
    <t>Индекс-дефлятор 2025г. к 2018г. (1,068х1,062х1,051*1,048*1,047*1,047=1,434) (Прогноз социально-экономического развития РФ на период до 2036 года от 26.09.20 Министерство экономического развития РФ)</t>
  </si>
  <si>
    <t>Индекс-дефлятор 2024г. к 2018г. (1,068х1,062х1,051*1,048*1,047*1,047=1,369) (Прогноз социально-экономического развития РФ на период до 2036 года от 26.09.20 Министерство экономического развития РФ)</t>
  </si>
  <si>
    <t>стр. 35</t>
  </si>
  <si>
    <t>П-6-06</t>
  </si>
  <si>
    <t>1 об.</t>
  </si>
  <si>
    <t>Затраты на проектно-изыскательские работы</t>
  </si>
  <si>
    <t>М_015</t>
  </si>
  <si>
    <t>Установка разделительного трансформатора 6/6 кВ</t>
  </si>
  <si>
    <t>2,5 мВа</t>
  </si>
  <si>
    <t>2023</t>
  </si>
  <si>
    <t>установка КТПН 2,5</t>
  </si>
  <si>
    <t>Индекс-дефлятор 2023г. к 2018г. (1,068х1,062х1,051*1,048*1,047=1,308) (Прогноз социально-экономического развития РФ на период до 2036 года от 26.09.20 Министерство экономического развития РФ)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</si>
</sst>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\ _₽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0">
    <xf numFmtId="0" fontId="0" fillId="0" borderId="0" xfId="0"/>
    <xf numFmtId="164" fontId="1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left" wrapText="1"/>
    </xf>
    <xf numFmtId="49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/>
    <xf numFmtId="0" fontId="1" fillId="0" borderId="0" xfId="0" applyFont="1" applyFill="1"/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center" vertical="center" wrapText="1"/>
    </xf>
    <xf numFmtId="1" fontId="3" fillId="0" borderId="0" xfId="0" applyNumberFormat="1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49" fontId="1" fillId="0" borderId="3" xfId="0" applyNumberFormat="1" applyFont="1" applyFill="1" applyBorder="1" applyAlignment="1">
      <alignment horizontal="left" vertical="top"/>
    </xf>
    <xf numFmtId="165" fontId="2" fillId="0" borderId="3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top"/>
    </xf>
    <xf numFmtId="0" fontId="1" fillId="2" borderId="0" xfId="0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center" vertical="center"/>
    </xf>
    <xf numFmtId="0" fontId="2" fillId="0" borderId="7" xfId="0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right" vertical="center"/>
    </xf>
    <xf numFmtId="0" fontId="2" fillId="0" borderId="9" xfId="0" applyFont="1" applyFill="1" applyBorder="1" applyAlignment="1">
      <alignment horizontal="right"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/>
    </xf>
    <xf numFmtId="164" fontId="1" fillId="0" borderId="0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wrapText="1"/>
    </xf>
    <xf numFmtId="0" fontId="10" fillId="0" borderId="1" xfId="0" applyFont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7" xfId="0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right" vertical="center"/>
    </xf>
    <xf numFmtId="0" fontId="2" fillId="0" borderId="9" xfId="0" applyFont="1" applyFill="1" applyBorder="1" applyAlignment="1">
      <alignment horizontal="right" vertical="center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32"/>
  <sheetViews>
    <sheetView tabSelected="1" view="pageBreakPreview" zoomScale="70" zoomScaleNormal="60" zoomScaleSheetLayoutView="70" workbookViewId="0">
      <pane ySplit="5" topLeftCell="A6" activePane="bottomLeft" state="frozen"/>
      <selection pane="bottomLeft" activeCell="T11" sqref="T11"/>
    </sheetView>
  </sheetViews>
  <sheetFormatPr defaultRowHeight="15.75" x14ac:dyDescent="0.25"/>
  <cols>
    <col min="1" max="1" width="12.140625" style="3" customWidth="1"/>
    <col min="2" max="2" width="21.42578125" style="3" customWidth="1"/>
    <col min="3" max="3" width="16.140625" style="3" customWidth="1"/>
    <col min="4" max="4" width="13.28515625" style="3" customWidth="1"/>
    <col min="5" max="5" width="27.5703125" style="11" hidden="1" customWidth="1"/>
    <col min="6" max="6" width="18.7109375" style="11" hidden="1" customWidth="1"/>
    <col min="7" max="7" width="31.5703125" style="11" customWidth="1"/>
    <col min="8" max="8" width="26.140625" style="11" customWidth="1"/>
    <col min="9" max="9" width="13.5703125" style="27" customWidth="1"/>
    <col min="10" max="10" width="12.85546875" style="26" customWidth="1"/>
    <col min="11" max="11" width="13" style="26" customWidth="1"/>
    <col min="12" max="12" width="9.85546875" style="26" customWidth="1"/>
    <col min="13" max="13" width="13.5703125" style="26" customWidth="1"/>
    <col min="14" max="14" width="28.42578125" style="26" customWidth="1"/>
    <col min="15" max="15" width="20.140625" style="26" customWidth="1"/>
    <col min="16" max="16" width="16.5703125" style="10" customWidth="1"/>
    <col min="17" max="17" width="15" style="10" customWidth="1"/>
    <col min="18" max="16384" width="9.140625" style="11"/>
  </cols>
  <sheetData>
    <row r="1" spans="1:17" ht="63" customHeight="1" x14ac:dyDescent="0.25">
      <c r="A1" s="2"/>
      <c r="B1" s="72" t="s">
        <v>26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</row>
    <row r="2" spans="1:17" ht="18" customHeight="1" x14ac:dyDescent="0.25">
      <c r="E2" s="12"/>
      <c r="F2" s="12"/>
      <c r="G2" s="12"/>
      <c r="H2" s="12"/>
      <c r="I2" s="13"/>
      <c r="J2" s="12"/>
      <c r="K2" s="14"/>
      <c r="L2" s="14"/>
      <c r="M2" s="14"/>
      <c r="N2" s="14"/>
      <c r="O2" s="15" t="s">
        <v>0</v>
      </c>
    </row>
    <row r="3" spans="1:17" s="15" customFormat="1" ht="34.5" customHeight="1" x14ac:dyDescent="0.25">
      <c r="A3" s="77" t="s">
        <v>8</v>
      </c>
      <c r="B3" s="77" t="s">
        <v>13</v>
      </c>
      <c r="C3" s="77" t="s">
        <v>14</v>
      </c>
      <c r="D3" s="77" t="s">
        <v>15</v>
      </c>
      <c r="E3" s="74" t="s">
        <v>4</v>
      </c>
      <c r="F3" s="70"/>
      <c r="G3" s="74" t="s">
        <v>11</v>
      </c>
      <c r="H3" s="74" t="s">
        <v>1</v>
      </c>
      <c r="I3" s="74" t="s">
        <v>2</v>
      </c>
      <c r="J3" s="76" t="s">
        <v>19</v>
      </c>
      <c r="K3" s="76" t="s">
        <v>3</v>
      </c>
      <c r="L3" s="76" t="s">
        <v>6</v>
      </c>
      <c r="M3" s="76" t="s">
        <v>7</v>
      </c>
      <c r="N3" s="76" t="s">
        <v>20</v>
      </c>
      <c r="O3" s="76" t="s">
        <v>23</v>
      </c>
      <c r="P3" s="16"/>
      <c r="Q3" s="16"/>
    </row>
    <row r="4" spans="1:17" s="15" customFormat="1" ht="75.75" customHeight="1" x14ac:dyDescent="0.25">
      <c r="A4" s="78"/>
      <c r="B4" s="78"/>
      <c r="C4" s="78"/>
      <c r="D4" s="78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16"/>
      <c r="Q4" s="16"/>
    </row>
    <row r="5" spans="1:17" s="20" customFormat="1" ht="13.5" customHeight="1" thickBot="1" x14ac:dyDescent="0.3">
      <c r="A5" s="5" t="s">
        <v>16</v>
      </c>
      <c r="B5" s="5" t="s">
        <v>17</v>
      </c>
      <c r="C5" s="5" t="s">
        <v>18</v>
      </c>
      <c r="D5" s="17">
        <v>4</v>
      </c>
      <c r="E5" s="18">
        <v>5</v>
      </c>
      <c r="F5" s="17">
        <v>6</v>
      </c>
      <c r="G5" s="18">
        <v>5</v>
      </c>
      <c r="H5" s="18">
        <v>6</v>
      </c>
      <c r="I5" s="18">
        <v>7</v>
      </c>
      <c r="J5" s="17">
        <v>8</v>
      </c>
      <c r="K5" s="18">
        <v>9</v>
      </c>
      <c r="L5" s="17">
        <v>10</v>
      </c>
      <c r="M5" s="18">
        <v>11</v>
      </c>
      <c r="N5" s="18"/>
      <c r="O5" s="18"/>
      <c r="P5" s="19"/>
      <c r="Q5" s="19"/>
    </row>
    <row r="6" spans="1:17" s="22" customFormat="1" ht="22.5" customHeight="1" x14ac:dyDescent="0.25">
      <c r="A6" s="6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1"/>
      <c r="P6" s="21"/>
      <c r="Q6" s="21"/>
    </row>
    <row r="7" spans="1:17" s="22" customFormat="1" ht="51" customHeight="1" x14ac:dyDescent="0.25">
      <c r="A7" s="59" t="s">
        <v>67</v>
      </c>
      <c r="B7" s="61" t="s">
        <v>68</v>
      </c>
      <c r="C7" s="59" t="s">
        <v>69</v>
      </c>
      <c r="D7" s="59" t="s">
        <v>70</v>
      </c>
      <c r="E7" s="69" t="s">
        <v>10</v>
      </c>
      <c r="F7" s="69"/>
      <c r="G7" s="70" t="s">
        <v>24</v>
      </c>
      <c r="H7" s="49" t="s">
        <v>71</v>
      </c>
      <c r="I7" s="4" t="s">
        <v>21</v>
      </c>
      <c r="J7" s="1">
        <v>3471</v>
      </c>
      <c r="K7" s="1">
        <v>1</v>
      </c>
      <c r="L7" s="1" t="s">
        <v>5</v>
      </c>
      <c r="M7" s="1">
        <f t="shared" ref="M7:M8" si="0">J7*K7</f>
        <v>3471</v>
      </c>
      <c r="N7" s="1">
        <v>1.03</v>
      </c>
      <c r="O7" s="51">
        <f t="shared" ref="O7" si="1">M7*N7</f>
        <v>3575.13</v>
      </c>
      <c r="P7" s="30" t="s">
        <v>63</v>
      </c>
      <c r="Q7" s="21"/>
    </row>
    <row r="8" spans="1:17" s="22" customFormat="1" ht="51" customHeight="1" x14ac:dyDescent="0.25">
      <c r="A8" s="60"/>
      <c r="B8" s="62"/>
      <c r="C8" s="60"/>
      <c r="D8" s="60"/>
      <c r="E8" s="48"/>
      <c r="F8" s="48"/>
      <c r="G8" s="71"/>
      <c r="H8" s="49" t="s">
        <v>66</v>
      </c>
      <c r="I8" s="4" t="s">
        <v>64</v>
      </c>
      <c r="J8" s="4">
        <v>300</v>
      </c>
      <c r="K8" s="4">
        <v>1</v>
      </c>
      <c r="L8" s="4" t="s">
        <v>65</v>
      </c>
      <c r="M8" s="1">
        <f t="shared" si="0"/>
        <v>300</v>
      </c>
      <c r="N8" s="1">
        <v>1</v>
      </c>
      <c r="O8" s="51">
        <f t="shared" ref="O8" si="2">M8*N8</f>
        <v>300</v>
      </c>
      <c r="P8" s="30" t="s">
        <v>40</v>
      </c>
      <c r="Q8" s="21"/>
    </row>
    <row r="9" spans="1:17" s="22" customFormat="1" ht="38.25" customHeight="1" x14ac:dyDescent="0.25">
      <c r="A9" s="52"/>
      <c r="B9" s="63" t="s">
        <v>50</v>
      </c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9">
        <f>SUM(O7:O8)</f>
        <v>3875.13</v>
      </c>
      <c r="P9" s="30">
        <f>P11/1.2</f>
        <v>5846299.3083333336</v>
      </c>
      <c r="Q9" s="57">
        <f>5846299.31/1000000</f>
        <v>5.84629931</v>
      </c>
    </row>
    <row r="10" spans="1:17" s="22" customFormat="1" ht="38.25" customHeight="1" x14ac:dyDescent="0.25">
      <c r="A10" s="52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 t="s">
        <v>52</v>
      </c>
      <c r="O10" s="9">
        <f>O9*1.2</f>
        <v>4650.1559999999999</v>
      </c>
      <c r="P10" s="30"/>
      <c r="Q10" s="21"/>
    </row>
    <row r="11" spans="1:17" s="22" customFormat="1" ht="45.75" customHeight="1" x14ac:dyDescent="0.25">
      <c r="A11" s="7"/>
      <c r="B11" s="64" t="s">
        <v>72</v>
      </c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6"/>
      <c r="O11" s="9">
        <f>O10*1.308</f>
        <v>6082.4040480000003</v>
      </c>
      <c r="P11" s="16">
        <v>7015559.1699999999</v>
      </c>
      <c r="Q11" s="21"/>
    </row>
    <row r="12" spans="1:17" s="22" customFormat="1" ht="22.5" hidden="1" customHeight="1" x14ac:dyDescent="0.25">
      <c r="A12" s="7"/>
      <c r="B12" s="67" t="s">
        <v>22</v>
      </c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9">
        <f>O11*0.2</f>
        <v>1216.4808096000002</v>
      </c>
      <c r="P12" s="21"/>
      <c r="Q12" s="21"/>
    </row>
    <row r="13" spans="1:17" ht="16.5" hidden="1" thickBot="1" x14ac:dyDescent="0.3">
      <c r="A13" s="23"/>
      <c r="B13" s="68" t="s">
        <v>25</v>
      </c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24">
        <f>O11+O12</f>
        <v>7298.8848576</v>
      </c>
      <c r="P13" s="25">
        <f>4050901.2</f>
        <v>4050901.2</v>
      </c>
      <c r="Q13" s="25">
        <f>P13/1.2</f>
        <v>3375751.0000000005</v>
      </c>
    </row>
    <row r="15" spans="1:17" x14ac:dyDescent="0.25">
      <c r="I15" s="27" t="s">
        <v>28</v>
      </c>
      <c r="N15" s="27" t="s">
        <v>29</v>
      </c>
    </row>
    <row r="16" spans="1:17" x14ac:dyDescent="0.25">
      <c r="N16" s="27"/>
    </row>
    <row r="17" spans="2:16" x14ac:dyDescent="0.25">
      <c r="N17" s="27"/>
    </row>
    <row r="18" spans="2:16" ht="78.75" x14ac:dyDescent="0.25">
      <c r="H18" s="44" t="s">
        <v>32</v>
      </c>
      <c r="I18" s="45" t="s">
        <v>42</v>
      </c>
      <c r="J18" s="46">
        <v>2703</v>
      </c>
      <c r="K18" s="50">
        <f>0.11</f>
        <v>0.11</v>
      </c>
      <c r="L18" s="46" t="s">
        <v>31</v>
      </c>
      <c r="M18" s="46">
        <f>J18*K18</f>
        <v>297.33</v>
      </c>
      <c r="N18" s="46">
        <v>1</v>
      </c>
      <c r="O18" s="47">
        <f>M18*N18</f>
        <v>297.33</v>
      </c>
      <c r="P18" s="30" t="s">
        <v>43</v>
      </c>
    </row>
    <row r="19" spans="2:16" ht="63" x14ac:dyDescent="0.25">
      <c r="H19" s="44" t="s">
        <v>33</v>
      </c>
      <c r="I19" s="45" t="s">
        <v>44</v>
      </c>
      <c r="J19" s="46">
        <v>1.3</v>
      </c>
      <c r="K19" s="50">
        <v>5</v>
      </c>
      <c r="L19" s="46" t="s">
        <v>34</v>
      </c>
      <c r="M19" s="46">
        <f>J19*K19</f>
        <v>6.5</v>
      </c>
      <c r="N19" s="46">
        <v>1</v>
      </c>
      <c r="O19" s="47">
        <f>M19*N19</f>
        <v>6.5</v>
      </c>
      <c r="P19" s="30" t="s">
        <v>45</v>
      </c>
    </row>
    <row r="20" spans="2:16" ht="63" x14ac:dyDescent="0.25">
      <c r="H20" s="8" t="s">
        <v>35</v>
      </c>
      <c r="I20" s="4" t="s">
        <v>36</v>
      </c>
      <c r="J20" s="1">
        <v>2014</v>
      </c>
      <c r="K20" s="1">
        <v>3.3E-3</v>
      </c>
      <c r="L20" s="1" t="s">
        <v>37</v>
      </c>
      <c r="M20" s="1">
        <f>J20*K20</f>
        <v>6.6462000000000003</v>
      </c>
      <c r="N20" s="1">
        <v>1</v>
      </c>
      <c r="O20" s="9">
        <f>M20*N20</f>
        <v>6.6462000000000003</v>
      </c>
      <c r="P20" s="30"/>
    </row>
    <row r="21" spans="2:16" ht="47.25" x14ac:dyDescent="0.25">
      <c r="H21" s="8" t="s">
        <v>38</v>
      </c>
      <c r="I21" s="4" t="s">
        <v>39</v>
      </c>
      <c r="J21" s="1">
        <v>611</v>
      </c>
      <c r="K21" s="32">
        <f>0.11</f>
        <v>0.11</v>
      </c>
      <c r="L21" s="1" t="s">
        <v>31</v>
      </c>
      <c r="M21" s="1">
        <f>J21*K21</f>
        <v>67.209999999999994</v>
      </c>
      <c r="N21" s="1">
        <v>1</v>
      </c>
      <c r="O21" s="9">
        <f>M21*N21</f>
        <v>67.209999999999994</v>
      </c>
      <c r="P21" s="30" t="s">
        <v>40</v>
      </c>
    </row>
    <row r="22" spans="2:16" x14ac:dyDescent="0.25">
      <c r="N22" s="27"/>
    </row>
    <row r="23" spans="2:16" x14ac:dyDescent="0.25">
      <c r="N23" s="27"/>
    </row>
    <row r="24" spans="2:16" x14ac:dyDescent="0.25">
      <c r="N24" s="27"/>
    </row>
    <row r="25" spans="2:16" x14ac:dyDescent="0.25">
      <c r="N25" s="27"/>
    </row>
    <row r="26" spans="2:16" x14ac:dyDescent="0.25">
      <c r="N26" s="27"/>
    </row>
    <row r="27" spans="2:16" x14ac:dyDescent="0.25">
      <c r="N27" s="27"/>
    </row>
    <row r="28" spans="2:16" ht="40.5" customHeight="1" x14ac:dyDescent="0.25">
      <c r="B28" s="58" t="s">
        <v>60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</row>
    <row r="29" spans="2:16" x14ac:dyDescent="0.25">
      <c r="B29" s="40"/>
      <c r="C29" s="40"/>
      <c r="D29" s="40"/>
      <c r="E29" s="41"/>
      <c r="F29" s="41"/>
      <c r="G29" s="41"/>
      <c r="H29" s="41"/>
      <c r="I29" s="42"/>
      <c r="J29" s="43"/>
      <c r="K29" s="43"/>
      <c r="L29" s="43"/>
      <c r="M29" s="43"/>
      <c r="N29" s="43"/>
    </row>
    <row r="30" spans="2:16" ht="37.5" customHeight="1" x14ac:dyDescent="0.25">
      <c r="B30" s="58" t="s">
        <v>61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2:16" x14ac:dyDescent="0.25">
      <c r="B31" s="40"/>
      <c r="C31" s="40"/>
      <c r="D31" s="40"/>
      <c r="E31" s="41"/>
      <c r="F31" s="41"/>
      <c r="G31" s="41"/>
      <c r="H31" s="41"/>
      <c r="I31" s="42"/>
      <c r="J31" s="43"/>
      <c r="K31" s="43"/>
      <c r="L31" s="43"/>
      <c r="M31" s="43"/>
      <c r="N31" s="43"/>
    </row>
    <row r="32" spans="2:16" ht="39" customHeight="1" x14ac:dyDescent="0.25">
      <c r="B32" s="58" t="s">
        <v>62</v>
      </c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</row>
  </sheetData>
  <mergeCells count="28">
    <mergeCell ref="A3:A4"/>
    <mergeCell ref="B3:B4"/>
    <mergeCell ref="C3:C4"/>
    <mergeCell ref="D3:D4"/>
    <mergeCell ref="E3:F4"/>
    <mergeCell ref="B1:O1"/>
    <mergeCell ref="G3:G4"/>
    <mergeCell ref="H3:H4"/>
    <mergeCell ref="I3:I4"/>
    <mergeCell ref="J3:J4"/>
    <mergeCell ref="N3:N4"/>
    <mergeCell ref="O3:O4"/>
    <mergeCell ref="K3:K4"/>
    <mergeCell ref="L3:L4"/>
    <mergeCell ref="M3:M4"/>
    <mergeCell ref="B28:N28"/>
    <mergeCell ref="B30:N30"/>
    <mergeCell ref="B32:N32"/>
    <mergeCell ref="A7:A8"/>
    <mergeCell ref="B7:B8"/>
    <mergeCell ref="D7:D8"/>
    <mergeCell ref="C7:C8"/>
    <mergeCell ref="B9:N9"/>
    <mergeCell ref="B11:N11"/>
    <mergeCell ref="B12:N12"/>
    <mergeCell ref="B13:N13"/>
    <mergeCell ref="E7:F7"/>
    <mergeCell ref="G7:G8"/>
  </mergeCells>
  <pageMargins left="0.47244094488188981" right="0.39370078740157483" top="0.47244094488188981" bottom="0.47244094488188981" header="0.31496062992125984" footer="0.31496062992125984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15"/>
  <sheetViews>
    <sheetView view="pageBreakPreview" zoomScale="90" zoomScaleNormal="60" zoomScaleSheetLayoutView="90" workbookViewId="0">
      <pane ySplit="5" topLeftCell="A6" activePane="bottomLeft" state="frozen"/>
      <selection pane="bottomLeft" activeCell="M17" sqref="M17"/>
    </sheetView>
  </sheetViews>
  <sheetFormatPr defaultRowHeight="15.75" x14ac:dyDescent="0.25"/>
  <cols>
    <col min="1" max="1" width="12.140625" style="3" customWidth="1"/>
    <col min="2" max="2" width="21.42578125" style="3" customWidth="1"/>
    <col min="3" max="3" width="16.140625" style="3" customWidth="1"/>
    <col min="4" max="4" width="13.28515625" style="3" customWidth="1"/>
    <col min="5" max="5" width="27.5703125" style="11" hidden="1" customWidth="1"/>
    <col min="6" max="6" width="18.7109375" style="11" hidden="1" customWidth="1"/>
    <col min="7" max="7" width="31.5703125" style="11" customWidth="1"/>
    <col min="8" max="8" width="26.140625" style="11" customWidth="1"/>
    <col min="9" max="9" width="13.5703125" style="27" customWidth="1"/>
    <col min="10" max="10" width="12.85546875" style="26" customWidth="1"/>
    <col min="11" max="11" width="10.140625" style="26" customWidth="1"/>
    <col min="12" max="12" width="9.85546875" style="26" customWidth="1"/>
    <col min="13" max="13" width="13.5703125" style="26" customWidth="1"/>
    <col min="14" max="14" width="22.85546875" style="26" customWidth="1"/>
    <col min="15" max="15" width="17.85546875" style="26" customWidth="1"/>
    <col min="16" max="16" width="16.5703125" style="10" customWidth="1"/>
    <col min="17" max="17" width="15" style="10" customWidth="1"/>
    <col min="18" max="16384" width="9.140625" style="11"/>
  </cols>
  <sheetData>
    <row r="1" spans="1:17" ht="83.25" customHeight="1" x14ac:dyDescent="0.3">
      <c r="A1" s="2"/>
      <c r="B1" s="79" t="s">
        <v>26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</row>
    <row r="2" spans="1:17" ht="18" customHeight="1" x14ac:dyDescent="0.25">
      <c r="E2" s="12"/>
      <c r="F2" s="12"/>
      <c r="G2" s="12"/>
      <c r="H2" s="12"/>
      <c r="I2" s="13"/>
      <c r="J2" s="12"/>
      <c r="K2" s="14"/>
      <c r="L2" s="14"/>
      <c r="M2" s="14"/>
      <c r="N2" s="14"/>
      <c r="O2" s="15" t="s">
        <v>0</v>
      </c>
    </row>
    <row r="3" spans="1:17" s="15" customFormat="1" ht="34.5" customHeight="1" x14ac:dyDescent="0.25">
      <c r="A3" s="77" t="s">
        <v>8</v>
      </c>
      <c r="B3" s="77" t="s">
        <v>13</v>
      </c>
      <c r="C3" s="77" t="s">
        <v>14</v>
      </c>
      <c r="D3" s="77" t="s">
        <v>15</v>
      </c>
      <c r="E3" s="74" t="s">
        <v>4</v>
      </c>
      <c r="F3" s="70"/>
      <c r="G3" s="74" t="s">
        <v>11</v>
      </c>
      <c r="H3" s="74" t="s">
        <v>1</v>
      </c>
      <c r="I3" s="74" t="s">
        <v>2</v>
      </c>
      <c r="J3" s="76" t="s">
        <v>19</v>
      </c>
      <c r="K3" s="76" t="s">
        <v>3</v>
      </c>
      <c r="L3" s="76" t="s">
        <v>6</v>
      </c>
      <c r="M3" s="76" t="s">
        <v>7</v>
      </c>
      <c r="N3" s="76" t="s">
        <v>20</v>
      </c>
      <c r="O3" s="76" t="s">
        <v>23</v>
      </c>
      <c r="P3" s="16"/>
      <c r="Q3" s="16"/>
    </row>
    <row r="4" spans="1:17" s="15" customFormat="1" ht="75.75" customHeight="1" x14ac:dyDescent="0.25">
      <c r="A4" s="78"/>
      <c r="B4" s="78"/>
      <c r="C4" s="78"/>
      <c r="D4" s="78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16"/>
      <c r="Q4" s="16"/>
    </row>
    <row r="5" spans="1:17" s="20" customFormat="1" ht="13.5" customHeight="1" thickBot="1" x14ac:dyDescent="0.3">
      <c r="A5" s="5" t="s">
        <v>16</v>
      </c>
      <c r="B5" s="5" t="s">
        <v>17</v>
      </c>
      <c r="C5" s="5" t="s">
        <v>18</v>
      </c>
      <c r="D5" s="17">
        <v>4</v>
      </c>
      <c r="E5" s="18">
        <v>5</v>
      </c>
      <c r="F5" s="17">
        <v>6</v>
      </c>
      <c r="G5" s="18">
        <v>5</v>
      </c>
      <c r="H5" s="18">
        <v>6</v>
      </c>
      <c r="I5" s="18">
        <v>7</v>
      </c>
      <c r="J5" s="17">
        <v>8</v>
      </c>
      <c r="K5" s="18">
        <v>9</v>
      </c>
      <c r="L5" s="17">
        <v>10</v>
      </c>
      <c r="M5" s="18">
        <v>11</v>
      </c>
      <c r="N5" s="18"/>
      <c r="O5" s="18"/>
      <c r="P5" s="19"/>
      <c r="Q5" s="19"/>
    </row>
    <row r="6" spans="1:17" s="22" customFormat="1" ht="22.5" customHeight="1" x14ac:dyDescent="0.25">
      <c r="A6" s="6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1"/>
      <c r="P6" s="21"/>
      <c r="Q6" s="21"/>
    </row>
    <row r="7" spans="1:17" s="22" customFormat="1" ht="51" customHeight="1" x14ac:dyDescent="0.25">
      <c r="A7" s="59" t="s">
        <v>51</v>
      </c>
      <c r="B7" s="82" t="s">
        <v>53</v>
      </c>
      <c r="C7" s="84" t="s">
        <v>56</v>
      </c>
      <c r="D7" s="84" t="s">
        <v>54</v>
      </c>
      <c r="E7" s="69" t="s">
        <v>10</v>
      </c>
      <c r="F7" s="69"/>
      <c r="G7" s="86" t="s">
        <v>24</v>
      </c>
      <c r="H7" s="49" t="s">
        <v>58</v>
      </c>
      <c r="I7" s="4" t="s">
        <v>59</v>
      </c>
      <c r="J7" s="1">
        <v>2153</v>
      </c>
      <c r="K7" s="1">
        <v>1</v>
      </c>
      <c r="L7" s="1" t="s">
        <v>5</v>
      </c>
      <c r="M7" s="1">
        <f t="shared" ref="M7:M8" si="0">J7*K7</f>
        <v>2153</v>
      </c>
      <c r="N7" s="1">
        <v>1.03</v>
      </c>
      <c r="O7" s="9">
        <f t="shared" ref="O7:O8" si="1">M7*N7</f>
        <v>2217.59</v>
      </c>
      <c r="P7" s="30"/>
      <c r="Q7" s="21"/>
    </row>
    <row r="8" spans="1:17" s="22" customFormat="1" ht="51" customHeight="1" x14ac:dyDescent="0.25">
      <c r="A8" s="81"/>
      <c r="B8" s="83"/>
      <c r="C8" s="85"/>
      <c r="D8" s="85"/>
      <c r="E8" s="33"/>
      <c r="F8" s="33"/>
      <c r="G8" s="83"/>
      <c r="H8" s="49" t="s">
        <v>66</v>
      </c>
      <c r="I8" s="4" t="s">
        <v>64</v>
      </c>
      <c r="J8" s="4">
        <v>300</v>
      </c>
      <c r="K8" s="4">
        <v>1</v>
      </c>
      <c r="L8" s="4" t="s">
        <v>65</v>
      </c>
      <c r="M8" s="1">
        <f t="shared" si="0"/>
        <v>300</v>
      </c>
      <c r="N8" s="1">
        <v>1</v>
      </c>
      <c r="O8" s="51">
        <f t="shared" si="1"/>
        <v>300</v>
      </c>
      <c r="P8" s="30" t="s">
        <v>40</v>
      </c>
      <c r="Q8" s="21"/>
    </row>
    <row r="9" spans="1:17" s="22" customFormat="1" ht="38.25" customHeight="1" x14ac:dyDescent="0.25">
      <c r="A9" s="52"/>
      <c r="B9" s="87" t="s">
        <v>50</v>
      </c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9"/>
      <c r="O9" s="9">
        <f>SUM(O7:O8)</f>
        <v>2517.59</v>
      </c>
      <c r="P9" s="30">
        <f>P11/1.2</f>
        <v>3838309.083333334</v>
      </c>
      <c r="Q9" s="21"/>
    </row>
    <row r="10" spans="1:17" s="22" customFormat="1" ht="38.25" customHeight="1" x14ac:dyDescent="0.25">
      <c r="A10" s="31"/>
      <c r="B10" s="54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6" t="s">
        <v>52</v>
      </c>
      <c r="O10" s="9">
        <f>O9*1.2</f>
        <v>3021.1080000000002</v>
      </c>
      <c r="P10" s="30"/>
      <c r="Q10" s="21"/>
    </row>
    <row r="11" spans="1:17" s="22" customFormat="1" ht="45.75" customHeight="1" x14ac:dyDescent="0.25">
      <c r="A11" s="7"/>
      <c r="B11" s="64" t="s">
        <v>55</v>
      </c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6"/>
      <c r="O11" s="9">
        <f>O10*1.501</f>
        <v>4534.6831080000002</v>
      </c>
      <c r="P11" s="30">
        <v>4605970.9000000004</v>
      </c>
      <c r="Q11" s="21"/>
    </row>
    <row r="12" spans="1:17" s="22" customFormat="1" ht="22.5" hidden="1" customHeight="1" x14ac:dyDescent="0.25">
      <c r="A12" s="7"/>
      <c r="B12" s="67" t="s">
        <v>22</v>
      </c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9">
        <f>O11*0.2</f>
        <v>906.93662160000008</v>
      </c>
      <c r="P12" s="21"/>
      <c r="Q12" s="21"/>
    </row>
    <row r="13" spans="1:17" ht="16.5" hidden="1" thickBot="1" x14ac:dyDescent="0.3">
      <c r="A13" s="23"/>
      <c r="B13" s="68" t="s">
        <v>25</v>
      </c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24">
        <f>O11+O12</f>
        <v>5441.6197296</v>
      </c>
      <c r="P13" s="25">
        <f>4050901.2</f>
        <v>4050901.2</v>
      </c>
      <c r="Q13" s="25">
        <f>P13/1.2</f>
        <v>3375751.0000000005</v>
      </c>
    </row>
    <row r="15" spans="1:17" x14ac:dyDescent="0.25">
      <c r="I15" s="29" t="s">
        <v>28</v>
      </c>
      <c r="N15" s="27" t="s">
        <v>29</v>
      </c>
    </row>
  </sheetData>
  <mergeCells count="25">
    <mergeCell ref="G7:G8"/>
    <mergeCell ref="B9:N9"/>
    <mergeCell ref="B11:N11"/>
    <mergeCell ref="B12:N12"/>
    <mergeCell ref="B13:N13"/>
    <mergeCell ref="A7:A8"/>
    <mergeCell ref="B7:B8"/>
    <mergeCell ref="C7:C8"/>
    <mergeCell ref="D7:D8"/>
    <mergeCell ref="E7:F7"/>
    <mergeCell ref="B1:O1"/>
    <mergeCell ref="A3:A4"/>
    <mergeCell ref="B3:B4"/>
    <mergeCell ref="C3:C4"/>
    <mergeCell ref="D3:D4"/>
    <mergeCell ref="E3:F4"/>
    <mergeCell ref="G3:G4"/>
    <mergeCell ref="H3:H4"/>
    <mergeCell ref="I3:I4"/>
    <mergeCell ref="J3:J4"/>
    <mergeCell ref="K3:K4"/>
    <mergeCell ref="L3:L4"/>
    <mergeCell ref="M3:M4"/>
    <mergeCell ref="N3:N4"/>
    <mergeCell ref="O3:O4"/>
  </mergeCells>
  <pageMargins left="0.47244094488188981" right="0.39370078740157483" top="0.47244094488188981" bottom="0.47244094488188981" header="0.31496062992125984" footer="0.31496062992125984"/>
  <pageSetup paperSize="9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zoomScale="60" zoomScaleNormal="60" workbookViewId="0">
      <selection activeCell="Y14" sqref="Y14"/>
    </sheetView>
  </sheetViews>
  <sheetFormatPr defaultRowHeight="15.75" x14ac:dyDescent="0.25"/>
  <cols>
    <col min="1" max="1" width="12.140625" style="3" customWidth="1"/>
    <col min="2" max="2" width="21.42578125" style="3" customWidth="1"/>
    <col min="3" max="3" width="16.140625" style="3" customWidth="1"/>
    <col min="4" max="4" width="13.28515625" style="3" customWidth="1"/>
    <col min="5" max="5" width="27.5703125" style="11" hidden="1" customWidth="1"/>
    <col min="6" max="6" width="18.7109375" style="11" hidden="1" customWidth="1"/>
    <col min="7" max="7" width="31.5703125" style="11" customWidth="1"/>
    <col min="8" max="8" width="26.140625" style="11" customWidth="1"/>
    <col min="9" max="9" width="13.5703125" style="27" customWidth="1"/>
    <col min="10" max="10" width="12.85546875" style="26" customWidth="1"/>
    <col min="11" max="11" width="10.140625" style="26" customWidth="1"/>
    <col min="12" max="12" width="9.85546875" style="26" customWidth="1"/>
    <col min="13" max="13" width="13.5703125" style="26" customWidth="1"/>
    <col min="14" max="14" width="23.7109375" style="26" customWidth="1"/>
    <col min="15" max="15" width="20.140625" style="26" customWidth="1"/>
    <col min="16" max="16" width="16.5703125" style="10" customWidth="1"/>
    <col min="17" max="17" width="15" style="10" customWidth="1"/>
    <col min="18" max="16384" width="9.140625" style="11"/>
  </cols>
  <sheetData>
    <row r="1" spans="1:17" ht="83.25" customHeight="1" x14ac:dyDescent="0.3">
      <c r="A1" s="2"/>
      <c r="B1" s="79" t="s">
        <v>26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</row>
    <row r="2" spans="1:17" ht="18" customHeight="1" x14ac:dyDescent="0.25">
      <c r="E2" s="12"/>
      <c r="F2" s="12"/>
      <c r="G2" s="12"/>
      <c r="H2" s="12"/>
      <c r="I2" s="13"/>
      <c r="J2" s="12"/>
      <c r="K2" s="14"/>
      <c r="L2" s="14"/>
      <c r="M2" s="14"/>
      <c r="N2" s="14"/>
      <c r="O2" s="15" t="s">
        <v>0</v>
      </c>
    </row>
    <row r="3" spans="1:17" s="15" customFormat="1" ht="34.5" customHeight="1" x14ac:dyDescent="0.25">
      <c r="A3" s="77" t="s">
        <v>8</v>
      </c>
      <c r="B3" s="77" t="s">
        <v>13</v>
      </c>
      <c r="C3" s="77" t="s">
        <v>14</v>
      </c>
      <c r="D3" s="77" t="s">
        <v>15</v>
      </c>
      <c r="E3" s="74" t="s">
        <v>4</v>
      </c>
      <c r="F3" s="70"/>
      <c r="G3" s="74" t="s">
        <v>11</v>
      </c>
      <c r="H3" s="74" t="s">
        <v>1</v>
      </c>
      <c r="I3" s="74" t="s">
        <v>2</v>
      </c>
      <c r="J3" s="76" t="s">
        <v>19</v>
      </c>
      <c r="K3" s="76" t="s">
        <v>3</v>
      </c>
      <c r="L3" s="76" t="s">
        <v>6</v>
      </c>
      <c r="M3" s="76" t="s">
        <v>7</v>
      </c>
      <c r="N3" s="76" t="s">
        <v>20</v>
      </c>
      <c r="O3" s="76" t="s">
        <v>23</v>
      </c>
      <c r="P3" s="16"/>
      <c r="Q3" s="16"/>
    </row>
    <row r="4" spans="1:17" s="15" customFormat="1" ht="75.75" customHeight="1" x14ac:dyDescent="0.25">
      <c r="A4" s="78"/>
      <c r="B4" s="78"/>
      <c r="C4" s="78"/>
      <c r="D4" s="78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16"/>
      <c r="Q4" s="16"/>
    </row>
    <row r="5" spans="1:17" s="20" customFormat="1" ht="13.5" customHeight="1" thickBot="1" x14ac:dyDescent="0.3">
      <c r="A5" s="5" t="s">
        <v>16</v>
      </c>
      <c r="B5" s="5" t="s">
        <v>17</v>
      </c>
      <c r="C5" s="5" t="s">
        <v>18</v>
      </c>
      <c r="D5" s="17">
        <v>4</v>
      </c>
      <c r="E5" s="18">
        <v>5</v>
      </c>
      <c r="F5" s="17">
        <v>6</v>
      </c>
      <c r="G5" s="18">
        <v>5</v>
      </c>
      <c r="H5" s="18">
        <v>6</v>
      </c>
      <c r="I5" s="18">
        <v>7</v>
      </c>
      <c r="J5" s="17">
        <v>8</v>
      </c>
      <c r="K5" s="18">
        <v>9</v>
      </c>
      <c r="L5" s="17">
        <v>10</v>
      </c>
      <c r="M5" s="18">
        <v>11</v>
      </c>
      <c r="N5" s="18"/>
      <c r="O5" s="18"/>
      <c r="P5" s="19"/>
      <c r="Q5" s="19"/>
    </row>
    <row r="6" spans="1:17" s="22" customFormat="1" ht="22.5" customHeight="1" x14ac:dyDescent="0.25">
      <c r="A6" s="6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1"/>
      <c r="P6" s="21"/>
      <c r="Q6" s="21"/>
    </row>
    <row r="7" spans="1:17" s="22" customFormat="1" ht="51" customHeight="1" x14ac:dyDescent="0.25">
      <c r="A7" s="84" t="s">
        <v>51</v>
      </c>
      <c r="B7" s="92" t="s">
        <v>27</v>
      </c>
      <c r="C7" s="84" t="s">
        <v>12</v>
      </c>
      <c r="D7" s="84" t="s">
        <v>57</v>
      </c>
      <c r="E7" s="69" t="s">
        <v>10</v>
      </c>
      <c r="F7" s="69"/>
      <c r="G7" s="86" t="s">
        <v>24</v>
      </c>
      <c r="H7" s="34" t="s">
        <v>9</v>
      </c>
      <c r="I7" s="4" t="s">
        <v>21</v>
      </c>
      <c r="J7" s="1">
        <v>2944</v>
      </c>
      <c r="K7" s="1">
        <v>1</v>
      </c>
      <c r="L7" s="1" t="s">
        <v>5</v>
      </c>
      <c r="M7" s="1">
        <f t="shared" ref="M7:M15" si="0">J7*K7</f>
        <v>2944</v>
      </c>
      <c r="N7" s="1">
        <v>1.03</v>
      </c>
      <c r="O7" s="9">
        <f t="shared" ref="O7:O15" si="1">M7*N7</f>
        <v>3032.32</v>
      </c>
      <c r="P7" s="30"/>
      <c r="Q7" s="21"/>
    </row>
    <row r="8" spans="1:17" s="22" customFormat="1" ht="51" customHeight="1" x14ac:dyDescent="0.25">
      <c r="A8" s="90"/>
      <c r="B8" s="93"/>
      <c r="C8" s="90"/>
      <c r="D8" s="90"/>
      <c r="E8" s="35"/>
      <c r="F8" s="35"/>
      <c r="G8" s="95"/>
      <c r="H8" s="8" t="s">
        <v>35</v>
      </c>
      <c r="I8" s="4" t="s">
        <v>36</v>
      </c>
      <c r="J8" s="1">
        <v>2014</v>
      </c>
      <c r="K8" s="1">
        <v>3.3E-3</v>
      </c>
      <c r="L8" s="1" t="s">
        <v>37</v>
      </c>
      <c r="M8" s="1">
        <f t="shared" si="0"/>
        <v>6.6462000000000003</v>
      </c>
      <c r="N8" s="1">
        <v>1</v>
      </c>
      <c r="O8" s="9">
        <f t="shared" si="1"/>
        <v>6.6462000000000003</v>
      </c>
      <c r="P8" s="30"/>
      <c r="Q8" s="21"/>
    </row>
    <row r="9" spans="1:17" s="22" customFormat="1" ht="51" customHeight="1" x14ac:dyDescent="0.25">
      <c r="A9" s="90"/>
      <c r="B9" s="93"/>
      <c r="C9" s="90"/>
      <c r="D9" s="90"/>
      <c r="E9" s="35"/>
      <c r="F9" s="35"/>
      <c r="G9" s="95"/>
      <c r="H9" s="8" t="s">
        <v>38</v>
      </c>
      <c r="I9" s="4" t="s">
        <v>39</v>
      </c>
      <c r="J9" s="1">
        <v>611</v>
      </c>
      <c r="K9" s="1">
        <f>0.11</f>
        <v>0.11</v>
      </c>
      <c r="L9" s="1" t="s">
        <v>31</v>
      </c>
      <c r="M9" s="1">
        <f t="shared" si="0"/>
        <v>67.209999999999994</v>
      </c>
      <c r="N9" s="1">
        <v>1</v>
      </c>
      <c r="O9" s="9">
        <f t="shared" si="1"/>
        <v>67.209999999999994</v>
      </c>
      <c r="P9" s="30" t="s">
        <v>40</v>
      </c>
      <c r="Q9" s="21"/>
    </row>
    <row r="10" spans="1:17" s="22" customFormat="1" ht="63.75" customHeight="1" x14ac:dyDescent="0.25">
      <c r="A10" s="90"/>
      <c r="B10" s="93"/>
      <c r="C10" s="90"/>
      <c r="D10" s="90"/>
      <c r="E10" s="35"/>
      <c r="F10" s="35"/>
      <c r="G10" s="95"/>
      <c r="H10" s="44" t="s">
        <v>30</v>
      </c>
      <c r="I10" s="45" t="s">
        <v>46</v>
      </c>
      <c r="J10" s="46">
        <v>2106</v>
      </c>
      <c r="K10" s="46">
        <f>0.11</f>
        <v>0.11</v>
      </c>
      <c r="L10" s="46" t="s">
        <v>31</v>
      </c>
      <c r="M10" s="46">
        <f t="shared" si="0"/>
        <v>231.66</v>
      </c>
      <c r="N10" s="46">
        <v>1.08</v>
      </c>
      <c r="O10" s="47">
        <f t="shared" si="1"/>
        <v>250.19280000000001</v>
      </c>
      <c r="P10" s="30" t="s">
        <v>41</v>
      </c>
      <c r="Q10" s="21"/>
    </row>
    <row r="11" spans="1:17" s="22" customFormat="1" ht="51" customHeight="1" x14ac:dyDescent="0.25">
      <c r="A11" s="90"/>
      <c r="B11" s="93"/>
      <c r="C11" s="90"/>
      <c r="D11" s="90"/>
      <c r="E11" s="35"/>
      <c r="F11" s="35"/>
      <c r="G11" s="95"/>
      <c r="H11" s="44" t="s">
        <v>30</v>
      </c>
      <c r="I11" s="45" t="s">
        <v>47</v>
      </c>
      <c r="J11" s="46">
        <v>1279</v>
      </c>
      <c r="K11" s="46">
        <f>0.11</f>
        <v>0.11</v>
      </c>
      <c r="L11" s="46" t="s">
        <v>31</v>
      </c>
      <c r="M11" s="46">
        <f t="shared" si="0"/>
        <v>140.69</v>
      </c>
      <c r="N11" s="46">
        <v>1.08</v>
      </c>
      <c r="O11" s="47">
        <f t="shared" si="1"/>
        <v>151.9452</v>
      </c>
      <c r="P11" s="30"/>
      <c r="Q11" s="21"/>
    </row>
    <row r="12" spans="1:17" s="22" customFormat="1" ht="51" customHeight="1" x14ac:dyDescent="0.25">
      <c r="A12" s="90"/>
      <c r="B12" s="93"/>
      <c r="C12" s="90"/>
      <c r="D12" s="90"/>
      <c r="E12" s="35"/>
      <c r="F12" s="35"/>
      <c r="G12" s="95"/>
      <c r="H12" s="44" t="s">
        <v>30</v>
      </c>
      <c r="I12" s="45" t="s">
        <v>48</v>
      </c>
      <c r="J12" s="46">
        <v>1934</v>
      </c>
      <c r="K12" s="46">
        <f>0.044</f>
        <v>4.3999999999999997E-2</v>
      </c>
      <c r="L12" s="46" t="s">
        <v>31</v>
      </c>
      <c r="M12" s="46">
        <f t="shared" si="0"/>
        <v>85.095999999999989</v>
      </c>
      <c r="N12" s="46">
        <v>1.08</v>
      </c>
      <c r="O12" s="47">
        <f t="shared" si="1"/>
        <v>91.903679999999994</v>
      </c>
      <c r="P12" s="30"/>
      <c r="Q12" s="21"/>
    </row>
    <row r="13" spans="1:17" s="22" customFormat="1" ht="51" customHeight="1" x14ac:dyDescent="0.25">
      <c r="A13" s="90"/>
      <c r="B13" s="93"/>
      <c r="C13" s="90"/>
      <c r="D13" s="90"/>
      <c r="E13" s="35"/>
      <c r="F13" s="35"/>
      <c r="G13" s="95"/>
      <c r="H13" s="44" t="s">
        <v>30</v>
      </c>
      <c r="I13" s="45" t="s">
        <v>49</v>
      </c>
      <c r="J13" s="46">
        <v>1009</v>
      </c>
      <c r="K13" s="46">
        <f>0.044</f>
        <v>4.3999999999999997E-2</v>
      </c>
      <c r="L13" s="46" t="s">
        <v>31</v>
      </c>
      <c r="M13" s="46">
        <f t="shared" si="0"/>
        <v>44.396000000000001</v>
      </c>
      <c r="N13" s="46">
        <v>1.08</v>
      </c>
      <c r="O13" s="47">
        <f t="shared" si="1"/>
        <v>47.947680000000005</v>
      </c>
      <c r="P13" s="30"/>
      <c r="Q13" s="21"/>
    </row>
    <row r="14" spans="1:17" s="22" customFormat="1" ht="60.75" customHeight="1" x14ac:dyDescent="0.25">
      <c r="A14" s="90"/>
      <c r="B14" s="93"/>
      <c r="C14" s="90"/>
      <c r="D14" s="90"/>
      <c r="E14" s="35"/>
      <c r="F14" s="35"/>
      <c r="G14" s="95"/>
      <c r="H14" s="44" t="s">
        <v>32</v>
      </c>
      <c r="I14" s="45" t="s">
        <v>42</v>
      </c>
      <c r="J14" s="46">
        <v>2703</v>
      </c>
      <c r="K14" s="46">
        <f>0.11</f>
        <v>0.11</v>
      </c>
      <c r="L14" s="46" t="s">
        <v>31</v>
      </c>
      <c r="M14" s="46">
        <f t="shared" si="0"/>
        <v>297.33</v>
      </c>
      <c r="N14" s="46">
        <v>1</v>
      </c>
      <c r="O14" s="47">
        <f t="shared" si="1"/>
        <v>297.33</v>
      </c>
      <c r="P14" s="30" t="s">
        <v>43</v>
      </c>
      <c r="Q14" s="21"/>
    </row>
    <row r="15" spans="1:17" s="22" customFormat="1" ht="66" customHeight="1" x14ac:dyDescent="0.25">
      <c r="A15" s="91"/>
      <c r="B15" s="94"/>
      <c r="C15" s="91"/>
      <c r="D15" s="91"/>
      <c r="E15" s="35"/>
      <c r="F15" s="35"/>
      <c r="G15" s="96"/>
      <c r="H15" s="44" t="s">
        <v>33</v>
      </c>
      <c r="I15" s="45" t="s">
        <v>44</v>
      </c>
      <c r="J15" s="46">
        <v>1.3</v>
      </c>
      <c r="K15" s="46">
        <v>5</v>
      </c>
      <c r="L15" s="46" t="s">
        <v>34</v>
      </c>
      <c r="M15" s="46">
        <f t="shared" si="0"/>
        <v>6.5</v>
      </c>
      <c r="N15" s="46">
        <v>1</v>
      </c>
      <c r="O15" s="47">
        <f t="shared" si="1"/>
        <v>6.5</v>
      </c>
      <c r="P15" s="30" t="s">
        <v>45</v>
      </c>
      <c r="Q15" s="21"/>
    </row>
    <row r="16" spans="1:17" s="22" customFormat="1" ht="38.25" customHeight="1" x14ac:dyDescent="0.25">
      <c r="A16" s="36"/>
      <c r="B16" s="97" t="s">
        <v>50</v>
      </c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9"/>
      <c r="O16" s="9">
        <f>SUM(O7:O15)</f>
        <v>3951.9955600000003</v>
      </c>
      <c r="P16" s="30">
        <f>P18/1.2</f>
        <v>5496667.7583333328</v>
      </c>
      <c r="Q16" s="21"/>
    </row>
    <row r="17" spans="1:17" s="22" customFormat="1" ht="38.25" customHeight="1" x14ac:dyDescent="0.25">
      <c r="A17" s="36"/>
      <c r="B17" s="37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9" t="s">
        <v>52</v>
      </c>
      <c r="O17" s="9">
        <f>O16*1.2</f>
        <v>4742.3946720000004</v>
      </c>
      <c r="P17" s="30"/>
      <c r="Q17" s="21"/>
    </row>
    <row r="18" spans="1:17" s="22" customFormat="1" ht="45.75" customHeight="1" x14ac:dyDescent="0.25">
      <c r="A18" s="7"/>
      <c r="B18" s="64" t="s">
        <v>60</v>
      </c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6"/>
      <c r="O18" s="9">
        <f>O17*1.572</f>
        <v>7455.0444243840011</v>
      </c>
      <c r="P18" s="16">
        <v>6596001.3099999996</v>
      </c>
      <c r="Q18" s="21"/>
    </row>
    <row r="19" spans="1:17" s="22" customFormat="1" ht="22.5" hidden="1" customHeight="1" x14ac:dyDescent="0.25">
      <c r="A19" s="7"/>
      <c r="B19" s="67" t="s">
        <v>22</v>
      </c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9">
        <f>O18*0.2</f>
        <v>1491.0088848768003</v>
      </c>
      <c r="P19" s="21"/>
      <c r="Q19" s="21"/>
    </row>
    <row r="20" spans="1:17" ht="16.5" hidden="1" thickBot="1" x14ac:dyDescent="0.3">
      <c r="A20" s="23"/>
      <c r="B20" s="68" t="s">
        <v>25</v>
      </c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24">
        <f>O18+O19</f>
        <v>8946.0533092608021</v>
      </c>
      <c r="P20" s="25">
        <f>4050901.2</f>
        <v>4050901.2</v>
      </c>
      <c r="Q20" s="25">
        <f>P20/1.2</f>
        <v>3375751.0000000005</v>
      </c>
    </row>
    <row r="22" spans="1:17" x14ac:dyDescent="0.25">
      <c r="I22" s="29" t="s">
        <v>28</v>
      </c>
      <c r="N22" s="27" t="s">
        <v>29</v>
      </c>
    </row>
    <row r="23" spans="1:17" x14ac:dyDescent="0.25">
      <c r="N23" s="27"/>
    </row>
    <row r="24" spans="1:17" ht="40.5" customHeight="1" x14ac:dyDescent="0.25">
      <c r="B24" s="58" t="s">
        <v>60</v>
      </c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</row>
    <row r="25" spans="1:17" x14ac:dyDescent="0.25">
      <c r="B25" s="40"/>
      <c r="C25" s="40"/>
      <c r="D25" s="40"/>
      <c r="E25" s="41"/>
      <c r="F25" s="41"/>
      <c r="G25" s="41"/>
      <c r="H25" s="41"/>
      <c r="I25" s="42"/>
      <c r="J25" s="43"/>
      <c r="K25" s="43"/>
      <c r="L25" s="43"/>
      <c r="M25" s="43"/>
      <c r="N25" s="43"/>
    </row>
    <row r="26" spans="1:17" ht="37.5" customHeight="1" x14ac:dyDescent="0.25">
      <c r="B26" s="58" t="s">
        <v>61</v>
      </c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</row>
    <row r="27" spans="1:17" x14ac:dyDescent="0.25">
      <c r="B27" s="40"/>
      <c r="C27" s="40"/>
      <c r="D27" s="40"/>
      <c r="E27" s="41"/>
      <c r="F27" s="41"/>
      <c r="G27" s="41"/>
      <c r="H27" s="41"/>
      <c r="I27" s="42"/>
      <c r="J27" s="43"/>
      <c r="K27" s="43"/>
      <c r="L27" s="43"/>
      <c r="M27" s="43"/>
      <c r="N27" s="43"/>
    </row>
    <row r="28" spans="1:17" ht="39" customHeight="1" x14ac:dyDescent="0.25">
      <c r="B28" s="58" t="s">
        <v>62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</row>
  </sheetData>
  <mergeCells count="28">
    <mergeCell ref="B26:N26"/>
    <mergeCell ref="B28:N28"/>
    <mergeCell ref="G7:G15"/>
    <mergeCell ref="B16:N16"/>
    <mergeCell ref="B18:N18"/>
    <mergeCell ref="B19:N19"/>
    <mergeCell ref="B20:N20"/>
    <mergeCell ref="B24:N24"/>
    <mergeCell ref="A7:A15"/>
    <mergeCell ref="B7:B15"/>
    <mergeCell ref="C7:C15"/>
    <mergeCell ref="D7:D15"/>
    <mergeCell ref="E7:F7"/>
    <mergeCell ref="B1:O1"/>
    <mergeCell ref="A3:A4"/>
    <mergeCell ref="B3:B4"/>
    <mergeCell ref="C3:C4"/>
    <mergeCell ref="D3:D4"/>
    <mergeCell ref="E3:F4"/>
    <mergeCell ref="G3:G4"/>
    <mergeCell ref="H3:H4"/>
    <mergeCell ref="I3:I4"/>
    <mergeCell ref="J3:J4"/>
    <mergeCell ref="K3:K4"/>
    <mergeCell ref="L3:L4"/>
    <mergeCell ref="M3:M4"/>
    <mergeCell ref="N3:N4"/>
    <mergeCell ref="O3:O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М_015</vt:lpstr>
      <vt:lpstr>ТП 216 Игл</vt:lpstr>
      <vt:lpstr>Лист1</vt:lpstr>
      <vt:lpstr>М_015!Заголовки_для_печати</vt:lpstr>
      <vt:lpstr>'ТП 216 Игл'!Заголовки_для_печати</vt:lpstr>
      <vt:lpstr>М_015!Область_печати</vt:lpstr>
      <vt:lpstr>'ТП 216 Игл'!Область_печати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ПТО</dc:creator>
  <cp:lastModifiedBy>pto1</cp:lastModifiedBy>
  <cp:lastPrinted>2022-03-01T02:48:37Z</cp:lastPrinted>
  <dcterms:created xsi:type="dcterms:W3CDTF">2018-01-18T07:37:31Z</dcterms:created>
  <dcterms:modified xsi:type="dcterms:W3CDTF">2022-03-24T07:01:24Z</dcterms:modified>
</cp:coreProperties>
</file>